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.ilyas\Desktop\"/>
    </mc:Choice>
  </mc:AlternateContent>
  <xr:revisionPtr revIDLastSave="0" documentId="13_ncr:1_{1EADF944-BA99-49BC-9A30-FDD3E3DB8F55}" xr6:coauthVersionLast="47" xr6:coauthVersionMax="47" xr10:uidLastSave="{00000000-0000-0000-0000-000000000000}"/>
  <bookViews>
    <workbookView xWindow="-28920" yWindow="-120" windowWidth="29040" windowHeight="15840" xr2:uid="{DC3347C8-C498-4A6C-ABDF-E6FAB038902E}"/>
  </bookViews>
  <sheets>
    <sheet name="MASTER" sheetId="1" r:id="rId1"/>
  </sheets>
  <definedNames>
    <definedName name="_xlnm._FilterDatabase" localSheetId="0" hidden="1">MASTER!$A$5:$J$6</definedName>
    <definedName name="desig_list">OFFSET(#REF!,,,COUNTA(#REF!))</definedName>
    <definedName name="family">#REF!</definedName>
    <definedName name="p_comp">MASTER!$M1</definedName>
    <definedName name="p_end">MASTER!$I1</definedName>
    <definedName name="p_ext">MASTER!$J1</definedName>
    <definedName name="p_start" localSheetId="0">MASTER!$H1</definedName>
    <definedName name="Project_Start">MASTER!#REF!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" i="1"/>
  <c r="N9" i="1"/>
  <c r="AA9" i="1" s="1"/>
  <c r="N10" i="1"/>
  <c r="AA10" i="1" s="1"/>
  <c r="N11" i="1"/>
  <c r="AA11" i="1" s="1"/>
  <c r="N12" i="1"/>
  <c r="AA12" i="1" s="1"/>
  <c r="N13" i="1"/>
  <c r="AA13" i="1" s="1"/>
  <c r="N14" i="1"/>
  <c r="AA14" i="1" s="1"/>
  <c r="N15" i="1"/>
  <c r="AA15" i="1" s="1"/>
  <c r="N16" i="1"/>
  <c r="AA16" i="1" s="1"/>
  <c r="N17" i="1"/>
  <c r="AA17" i="1" s="1"/>
  <c r="N18" i="1"/>
  <c r="AA18" i="1" s="1"/>
  <c r="N19" i="1"/>
  <c r="AA19" i="1" s="1"/>
  <c r="N20" i="1"/>
  <c r="AA20" i="1" s="1"/>
  <c r="N21" i="1"/>
  <c r="AA21" i="1" s="1"/>
  <c r="N22" i="1"/>
  <c r="AA22" i="1" s="1"/>
  <c r="N23" i="1"/>
  <c r="AA23" i="1" s="1"/>
  <c r="N24" i="1"/>
  <c r="AA24" i="1" s="1"/>
  <c r="N25" i="1"/>
  <c r="AA25" i="1" s="1"/>
  <c r="N26" i="1"/>
  <c r="AA26" i="1" s="1"/>
  <c r="N27" i="1"/>
  <c r="AA27" i="1" s="1"/>
  <c r="N28" i="1"/>
  <c r="AA28" i="1" s="1"/>
  <c r="N29" i="1"/>
  <c r="AA29" i="1" s="1"/>
  <c r="N30" i="1"/>
  <c r="AA30" i="1" s="1"/>
  <c r="N31" i="1"/>
  <c r="AA31" i="1" s="1"/>
  <c r="N32" i="1"/>
  <c r="AA32" i="1" s="1"/>
  <c r="N33" i="1"/>
  <c r="AA33" i="1" s="1"/>
  <c r="N34" i="1"/>
  <c r="AA34" i="1" s="1"/>
  <c r="N35" i="1"/>
  <c r="AA35" i="1" s="1"/>
  <c r="N36" i="1"/>
  <c r="AA36" i="1" s="1"/>
  <c r="N37" i="1"/>
  <c r="AA37" i="1" s="1"/>
  <c r="N38" i="1"/>
  <c r="AA38" i="1" s="1"/>
  <c r="N39" i="1"/>
  <c r="AA39" i="1" s="1"/>
  <c r="N40" i="1"/>
  <c r="AA40" i="1" s="1"/>
  <c r="N41" i="1"/>
  <c r="AA41" i="1" s="1"/>
  <c r="N42" i="1"/>
  <c r="AA42" i="1" s="1"/>
  <c r="N43" i="1"/>
  <c r="AA43" i="1" s="1"/>
  <c r="N44" i="1"/>
  <c r="AA44" i="1" s="1"/>
  <c r="N45" i="1"/>
  <c r="AA45" i="1" s="1"/>
  <c r="N46" i="1"/>
  <c r="AA46" i="1" s="1"/>
  <c r="N47" i="1"/>
  <c r="AA47" i="1" s="1"/>
  <c r="N48" i="1"/>
  <c r="AA48" i="1" s="1"/>
  <c r="N49" i="1"/>
  <c r="AA49" i="1" s="1"/>
  <c r="N50" i="1"/>
  <c r="AA50" i="1" s="1"/>
  <c r="N51" i="1"/>
  <c r="AA51" i="1" s="1"/>
  <c r="N8" i="1"/>
  <c r="AA8" i="1" s="1"/>
  <c r="P6" i="1"/>
  <c r="Q6" i="1" l="1"/>
  <c r="Q5" i="1" s="1"/>
  <c r="P11" i="1"/>
  <c r="P15" i="1"/>
  <c r="P19" i="1"/>
  <c r="P23" i="1"/>
  <c r="P27" i="1"/>
  <c r="P31" i="1"/>
  <c r="P35" i="1"/>
  <c r="P10" i="1"/>
  <c r="P14" i="1"/>
  <c r="P18" i="1"/>
  <c r="P22" i="1"/>
  <c r="P26" i="1"/>
  <c r="P32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33" i="1"/>
  <c r="P28" i="1"/>
  <c r="P25" i="1"/>
  <c r="P17" i="1"/>
  <c r="P13" i="1"/>
  <c r="P8" i="1"/>
  <c r="P29" i="1"/>
  <c r="P24" i="1"/>
  <c r="P21" i="1"/>
  <c r="P20" i="1"/>
  <c r="P16" i="1"/>
  <c r="P12" i="1"/>
  <c r="O53" i="1"/>
  <c r="P50" i="1"/>
  <c r="P51" i="1"/>
  <c r="P34" i="1"/>
  <c r="P30" i="1"/>
  <c r="P9" i="1"/>
  <c r="P5" i="1"/>
  <c r="L27" i="1"/>
  <c r="L47" i="1"/>
  <c r="L33" i="1"/>
  <c r="L8" i="1"/>
  <c r="L38" i="1"/>
  <c r="L19" i="1"/>
  <c r="L34" i="1"/>
  <c r="L15" i="1"/>
  <c r="L43" i="1"/>
  <c r="L9" i="1"/>
  <c r="L20" i="1"/>
  <c r="L10" i="1"/>
  <c r="L13" i="1"/>
  <c r="L11" i="1"/>
  <c r="L44" i="1"/>
  <c r="L40" i="1"/>
  <c r="L48" i="1"/>
  <c r="L21" i="1"/>
  <c r="L26" i="1"/>
  <c r="L29" i="1"/>
  <c r="L35" i="1"/>
  <c r="L36" i="1"/>
  <c r="L45" i="1"/>
  <c r="L41" i="1"/>
  <c r="L30" i="1"/>
  <c r="L42" i="1"/>
  <c r="L49" i="1"/>
  <c r="L28" i="1"/>
  <c r="L22" i="1"/>
  <c r="L50" i="1"/>
  <c r="L51" i="1"/>
  <c r="L16" i="1"/>
  <c r="L23" i="1"/>
  <c r="L12" i="1"/>
  <c r="L14" i="1"/>
  <c r="L17" i="1"/>
  <c r="L31" i="1"/>
  <c r="L24" i="1"/>
  <c r="L46" i="1"/>
  <c r="L25" i="1"/>
  <c r="L37" i="1"/>
  <c r="L32" i="1"/>
  <c r="L18" i="1"/>
  <c r="K27" i="1"/>
  <c r="K47" i="1"/>
  <c r="K33" i="1"/>
  <c r="K8" i="1"/>
  <c r="K38" i="1"/>
  <c r="K19" i="1"/>
  <c r="K34" i="1"/>
  <c r="K15" i="1"/>
  <c r="K43" i="1"/>
  <c r="K9" i="1"/>
  <c r="K20" i="1"/>
  <c r="K10" i="1"/>
  <c r="K13" i="1"/>
  <c r="K11" i="1"/>
  <c r="K44" i="1"/>
  <c r="K40" i="1"/>
  <c r="K48" i="1"/>
  <c r="K21" i="1"/>
  <c r="K26" i="1"/>
  <c r="K29" i="1"/>
  <c r="K35" i="1"/>
  <c r="K36" i="1"/>
  <c r="K45" i="1"/>
  <c r="K41" i="1"/>
  <c r="K30" i="1"/>
  <c r="K42" i="1"/>
  <c r="K49" i="1"/>
  <c r="K28" i="1"/>
  <c r="K22" i="1"/>
  <c r="K50" i="1"/>
  <c r="K51" i="1"/>
  <c r="K16" i="1"/>
  <c r="K23" i="1"/>
  <c r="K12" i="1"/>
  <c r="K14" i="1"/>
  <c r="K17" i="1"/>
  <c r="K31" i="1"/>
  <c r="K24" i="1"/>
  <c r="K46" i="1"/>
  <c r="K25" i="1"/>
  <c r="K37" i="1"/>
  <c r="K32" i="1"/>
  <c r="K18" i="1"/>
  <c r="P53" i="1" l="1"/>
  <c r="R6" i="1"/>
  <c r="Q9" i="1"/>
  <c r="Q12" i="1"/>
  <c r="Q16" i="1"/>
  <c r="Q20" i="1"/>
  <c r="Q24" i="1"/>
  <c r="Q28" i="1"/>
  <c r="Q30" i="1"/>
  <c r="Q34" i="1"/>
  <c r="Q11" i="1"/>
  <c r="Q15" i="1"/>
  <c r="Q19" i="1"/>
  <c r="Q23" i="1"/>
  <c r="Q27" i="1"/>
  <c r="Q31" i="1"/>
  <c r="Q35" i="1"/>
  <c r="Q10" i="1"/>
  <c r="Q13" i="1"/>
  <c r="Q14" i="1"/>
  <c r="Q17" i="1"/>
  <c r="Q18" i="1"/>
  <c r="Q21" i="1"/>
  <c r="Q22" i="1"/>
  <c r="Q25" i="1"/>
  <c r="Q26" i="1"/>
  <c r="Q29" i="1"/>
  <c r="Q33" i="1"/>
  <c r="Q38" i="1"/>
  <c r="Q42" i="1"/>
  <c r="Q46" i="1"/>
  <c r="Q8" i="1"/>
  <c r="Q32" i="1"/>
  <c r="Q36" i="1"/>
  <c r="Q40" i="1"/>
  <c r="Q44" i="1"/>
  <c r="Q48" i="1"/>
  <c r="Q37" i="1"/>
  <c r="Q41" i="1"/>
  <c r="Q45" i="1"/>
  <c r="Q49" i="1"/>
  <c r="Q51" i="1"/>
  <c r="Q39" i="1"/>
  <c r="Q43" i="1"/>
  <c r="Q47" i="1"/>
  <c r="Q50" i="1"/>
  <c r="S6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9" i="1"/>
  <c r="R39" i="1"/>
  <c r="R43" i="1"/>
  <c r="R47" i="1"/>
  <c r="R50" i="1"/>
  <c r="R37" i="1"/>
  <c r="R41" i="1"/>
  <c r="R45" i="1"/>
  <c r="R49" i="1"/>
  <c r="R51" i="1"/>
  <c r="R38" i="1"/>
  <c r="R42" i="1"/>
  <c r="R46" i="1"/>
  <c r="R8" i="1"/>
  <c r="R40" i="1"/>
  <c r="R44" i="1"/>
  <c r="R48" i="1"/>
  <c r="R36" i="1"/>
  <c r="R5" i="1"/>
  <c r="Q53" i="1"/>
  <c r="K39" i="1"/>
  <c r="R53" i="1" l="1"/>
  <c r="T6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9" i="1"/>
  <c r="S29" i="1"/>
  <c r="S33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30" i="1"/>
  <c r="S34" i="1"/>
  <c r="S5" i="1"/>
  <c r="S8" i="1"/>
  <c r="S31" i="1"/>
  <c r="S35" i="1"/>
  <c r="S32" i="1"/>
  <c r="S51" i="1"/>
  <c r="M15" i="1"/>
  <c r="M20" i="1"/>
  <c r="M10" i="1"/>
  <c r="M13" i="1"/>
  <c r="M40" i="1"/>
  <c r="M29" i="1"/>
  <c r="M36" i="1"/>
  <c r="M30" i="1"/>
  <c r="M42" i="1"/>
  <c r="M49" i="1"/>
  <c r="M28" i="1"/>
  <c r="M50" i="1"/>
  <c r="M16" i="1"/>
  <c r="M12" i="1"/>
  <c r="M24" i="1"/>
  <c r="M46" i="1"/>
  <c r="M25" i="1"/>
  <c r="M37" i="1"/>
  <c r="M32" i="1"/>
  <c r="U6" i="1" l="1"/>
  <c r="T13" i="1"/>
  <c r="T17" i="1"/>
  <c r="T21" i="1"/>
  <c r="T25" i="1"/>
  <c r="T32" i="1"/>
  <c r="T9" i="1"/>
  <c r="T12" i="1"/>
  <c r="T16" i="1"/>
  <c r="T20" i="1"/>
  <c r="T24" i="1"/>
  <c r="T28" i="1"/>
  <c r="T29" i="1"/>
  <c r="T33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11" i="1"/>
  <c r="T15" i="1"/>
  <c r="T19" i="1"/>
  <c r="T23" i="1"/>
  <c r="T27" i="1"/>
  <c r="T51" i="1"/>
  <c r="T31" i="1"/>
  <c r="T35" i="1"/>
  <c r="T10" i="1"/>
  <c r="T14" i="1"/>
  <c r="T18" i="1"/>
  <c r="T22" i="1"/>
  <c r="T26" i="1"/>
  <c r="T30" i="1"/>
  <c r="T34" i="1"/>
  <c r="T50" i="1"/>
  <c r="T49" i="1"/>
  <c r="T8" i="1"/>
  <c r="T5" i="1"/>
  <c r="S53" i="1"/>
  <c r="M18" i="1"/>
  <c r="M14" i="1"/>
  <c r="M51" i="1"/>
  <c r="M41" i="1"/>
  <c r="M45" i="1"/>
  <c r="M35" i="1"/>
  <c r="M26" i="1"/>
  <c r="M21" i="1"/>
  <c r="M48" i="1"/>
  <c r="M44" i="1"/>
  <c r="M11" i="1"/>
  <c r="M9" i="1"/>
  <c r="M43" i="1"/>
  <c r="M34" i="1"/>
  <c r="M19" i="1"/>
  <c r="M31" i="1"/>
  <c r="M17" i="1"/>
  <c r="M23" i="1"/>
  <c r="M22" i="1"/>
  <c r="L39" i="1"/>
  <c r="T53" i="1" l="1"/>
  <c r="V6" i="1"/>
  <c r="U9" i="1"/>
  <c r="U10" i="1"/>
  <c r="U14" i="1"/>
  <c r="U18" i="1"/>
  <c r="U22" i="1"/>
  <c r="U26" i="1"/>
  <c r="U31" i="1"/>
  <c r="U35" i="1"/>
  <c r="U13" i="1"/>
  <c r="U17" i="1"/>
  <c r="U21" i="1"/>
  <c r="U25" i="1"/>
  <c r="U32" i="1"/>
  <c r="U12" i="1"/>
  <c r="U16" i="1"/>
  <c r="U20" i="1"/>
  <c r="U24" i="1"/>
  <c r="U28" i="1"/>
  <c r="U36" i="1"/>
  <c r="U40" i="1"/>
  <c r="U44" i="1"/>
  <c r="U48" i="1"/>
  <c r="U49" i="1"/>
  <c r="U8" i="1"/>
  <c r="U30" i="1"/>
  <c r="U34" i="1"/>
  <c r="U38" i="1"/>
  <c r="U42" i="1"/>
  <c r="U46" i="1"/>
  <c r="U50" i="1"/>
  <c r="U11" i="1"/>
  <c r="U15" i="1"/>
  <c r="U19" i="1"/>
  <c r="U23" i="1"/>
  <c r="U27" i="1"/>
  <c r="U29" i="1"/>
  <c r="U33" i="1"/>
  <c r="U39" i="1"/>
  <c r="U43" i="1"/>
  <c r="U47" i="1"/>
  <c r="U51" i="1"/>
  <c r="U37" i="1"/>
  <c r="U41" i="1"/>
  <c r="U45" i="1"/>
  <c r="U5" i="1"/>
  <c r="M27" i="1"/>
  <c r="M47" i="1"/>
  <c r="U53" i="1" l="1"/>
  <c r="W6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7" i="1"/>
  <c r="V41" i="1"/>
  <c r="V45" i="1"/>
  <c r="V39" i="1"/>
  <c r="V43" i="1"/>
  <c r="V47" i="1"/>
  <c r="V51" i="1"/>
  <c r="V36" i="1"/>
  <c r="V40" i="1"/>
  <c r="V44" i="1"/>
  <c r="V48" i="1"/>
  <c r="V49" i="1"/>
  <c r="V8" i="1"/>
  <c r="V46" i="1"/>
  <c r="V50" i="1"/>
  <c r="V38" i="1"/>
  <c r="V42" i="1"/>
  <c r="V5" i="1"/>
  <c r="M39" i="1"/>
  <c r="M8" i="1"/>
  <c r="M38" i="1"/>
  <c r="M33" i="1"/>
  <c r="V53" i="1" l="1"/>
  <c r="X6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30" i="1"/>
  <c r="W34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31" i="1"/>
  <c r="W35" i="1"/>
  <c r="W32" i="1"/>
  <c r="W29" i="1"/>
  <c r="W33" i="1"/>
  <c r="W8" i="1"/>
  <c r="W5" i="1"/>
  <c r="W51" i="1"/>
  <c r="Y6" i="1" l="1"/>
  <c r="X11" i="1"/>
  <c r="X15" i="1"/>
  <c r="X19" i="1"/>
  <c r="X23" i="1"/>
  <c r="X27" i="1"/>
  <c r="X29" i="1"/>
  <c r="X33" i="1"/>
  <c r="X10" i="1"/>
  <c r="X14" i="1"/>
  <c r="X18" i="1"/>
  <c r="X22" i="1"/>
  <c r="X26" i="1"/>
  <c r="X30" i="1"/>
  <c r="X34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50" i="1"/>
  <c r="X51" i="1"/>
  <c r="X49" i="1"/>
  <c r="X9" i="1"/>
  <c r="X12" i="1"/>
  <c r="X13" i="1"/>
  <c r="X16" i="1"/>
  <c r="X17" i="1"/>
  <c r="X20" i="1"/>
  <c r="X21" i="1"/>
  <c r="X24" i="1"/>
  <c r="X25" i="1"/>
  <c r="X28" i="1"/>
  <c r="X32" i="1"/>
  <c r="X8" i="1"/>
  <c r="X31" i="1"/>
  <c r="X35" i="1"/>
  <c r="X5" i="1"/>
  <c r="W53" i="1"/>
  <c r="X53" i="1" l="1"/>
  <c r="Z6" i="1"/>
  <c r="Y12" i="1"/>
  <c r="Y16" i="1"/>
  <c r="Y20" i="1"/>
  <c r="Y24" i="1"/>
  <c r="Y28" i="1"/>
  <c r="Y32" i="1"/>
  <c r="Y11" i="1"/>
  <c r="Y15" i="1"/>
  <c r="Y19" i="1"/>
  <c r="Y23" i="1"/>
  <c r="Y27" i="1"/>
  <c r="Y29" i="1"/>
  <c r="Y33" i="1"/>
  <c r="Y31" i="1"/>
  <c r="Y35" i="1"/>
  <c r="Y38" i="1"/>
  <c r="Y42" i="1"/>
  <c r="Y46" i="1"/>
  <c r="Y8" i="1"/>
  <c r="Y9" i="1"/>
  <c r="Y10" i="1"/>
  <c r="Y13" i="1"/>
  <c r="Y14" i="1"/>
  <c r="Y17" i="1"/>
  <c r="Y18" i="1"/>
  <c r="Y21" i="1"/>
  <c r="Y22" i="1"/>
  <c r="Y25" i="1"/>
  <c r="Y26" i="1"/>
  <c r="Y36" i="1"/>
  <c r="Y40" i="1"/>
  <c r="Y44" i="1"/>
  <c r="Y48" i="1"/>
  <c r="Y37" i="1"/>
  <c r="Y41" i="1"/>
  <c r="Y45" i="1"/>
  <c r="Y50" i="1"/>
  <c r="Y51" i="1"/>
  <c r="Y30" i="1"/>
  <c r="Y34" i="1"/>
  <c r="Y39" i="1"/>
  <c r="Y43" i="1"/>
  <c r="Y47" i="1"/>
  <c r="Y49" i="1"/>
  <c r="Y5" i="1"/>
  <c r="Z5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9" i="1"/>
  <c r="Z43" i="1"/>
  <c r="Z47" i="1"/>
  <c r="Z49" i="1"/>
  <c r="Z37" i="1"/>
  <c r="Z41" i="1"/>
  <c r="Z45" i="1"/>
  <c r="Z50" i="1"/>
  <c r="Z51" i="1"/>
  <c r="Z38" i="1"/>
  <c r="Z42" i="1"/>
  <c r="Z46" i="1"/>
  <c r="Z8" i="1"/>
  <c r="Z36" i="1"/>
  <c r="Z40" i="1"/>
  <c r="Z44" i="1"/>
  <c r="Z48" i="1"/>
  <c r="Y53" i="1"/>
  <c r="Z53" i="1" l="1"/>
</calcChain>
</file>

<file path=xl/sharedStrings.xml><?xml version="1.0" encoding="utf-8"?>
<sst xmlns="http://schemas.openxmlformats.org/spreadsheetml/2006/main" count="223" uniqueCount="124">
  <si>
    <t>SNO</t>
  </si>
  <si>
    <t>EXTENDED</t>
  </si>
  <si>
    <t>REMARKS</t>
  </si>
  <si>
    <t>Planned</t>
  </si>
  <si>
    <t>Site Extended</t>
  </si>
  <si>
    <t>JOB FAMILY</t>
  </si>
  <si>
    <t>EMP ID</t>
  </si>
  <si>
    <t>NAME</t>
  </si>
  <si>
    <t>DESIGNATIONS</t>
  </si>
  <si>
    <t>START</t>
  </si>
  <si>
    <t>END</t>
  </si>
  <si>
    <t>SUPPORT SERVICES</t>
  </si>
  <si>
    <t>STORE</t>
  </si>
  <si>
    <t>Storekeeper</t>
  </si>
  <si>
    <t>COMMERCIAL</t>
  </si>
  <si>
    <t>Assistant Quantity Surveyor</t>
  </si>
  <si>
    <t>Commercial Manager</t>
  </si>
  <si>
    <t>Project Quantity Surveyor</t>
  </si>
  <si>
    <t>Quantity Surveyor</t>
  </si>
  <si>
    <t>Senior Quantity Surveyor</t>
  </si>
  <si>
    <t>ENGINEERING</t>
  </si>
  <si>
    <t>Senior CAD Operator</t>
  </si>
  <si>
    <t>HEALTH SAFETY &amp; ENVIRONMENT</t>
  </si>
  <si>
    <t>HSE Officer</t>
  </si>
  <si>
    <t>OPERATIONS</t>
  </si>
  <si>
    <t>Contract Operations Manager</t>
  </si>
  <si>
    <t>Engineer</t>
  </si>
  <si>
    <t>Project Manager</t>
  </si>
  <si>
    <t>Senior Engineer</t>
  </si>
  <si>
    <t>QUALITY  ASSURANCE/CONTROL</t>
  </si>
  <si>
    <t>QAQC Engineer</t>
  </si>
  <si>
    <t>Senior Storekeeper</t>
  </si>
  <si>
    <t>SUPERVISION</t>
  </si>
  <si>
    <t>Senior Foreman</t>
  </si>
  <si>
    <t>Project Engineer</t>
  </si>
  <si>
    <t>Office Administrator</t>
  </si>
  <si>
    <t>Works Manager</t>
  </si>
  <si>
    <t>%</t>
  </si>
  <si>
    <t>day1</t>
  </si>
  <si>
    <t>day2</t>
  </si>
  <si>
    <t>Column1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</si>
  <si>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</si>
  <si>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</si>
  <si>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</si>
  <si>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</si>
  <si>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</si>
  <si>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</si>
  <si>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</si>
  <si>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</si>
  <si>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</si>
  <si>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</si>
  <si>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</si>
  <si>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</si>
  <si>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</si>
  <si>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Assistant Supervisor</t>
  </si>
  <si>
    <t>Design Manager</t>
  </si>
  <si>
    <t>Assistant Engineer</t>
  </si>
  <si>
    <t>Extended Date</t>
  </si>
  <si>
    <t>Column2</t>
  </si>
  <si>
    <t>Per Month Cost</t>
  </si>
  <si>
    <t>Completed</t>
  </si>
  <si>
    <t>Total Cost</t>
  </si>
  <si>
    <t>Column12</t>
  </si>
  <si>
    <t>No. Of Months</t>
  </si>
  <si>
    <t>Column3</t>
  </si>
  <si>
    <t>HOME</t>
  </si>
  <si>
    <t>BU</t>
  </si>
  <si>
    <t>Senior Supervisor</t>
  </si>
  <si>
    <t>Senior Supervisor - MEP</t>
  </si>
  <si>
    <t>Joint Technician</t>
  </si>
  <si>
    <t>Senior Administrator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</si>
  <si>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</si>
  <si>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</si>
  <si>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</si>
  <si>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</si>
  <si>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</si>
  <si>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</si>
  <si>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</si>
  <si>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</si>
  <si>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</si>
  <si>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</si>
  <si>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</si>
  <si>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</si>
  <si>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</si>
  <si>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</si>
  <si>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</si>
  <si>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</si>
  <si>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</si>
  <si>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</si>
  <si>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</si>
  <si>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</si>
  <si>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</si>
  <si>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</si>
  <si>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</si>
  <si>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</si>
  <si>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</si>
  <si>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</si>
  <si>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</si>
  <si>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</si>
  <si>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</si>
  <si>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</si>
  <si>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</si>
  <si>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</si>
  <si>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</si>
  <si>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</si>
  <si>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</si>
  <si>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</si>
  <si>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</si>
  <si>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</si>
  <si>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</si>
  <si>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</si>
  <si>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</si>
  <si>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</si>
  <si>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Employee 43</t>
  </si>
  <si>
    <t>Employee 44</t>
  </si>
  <si>
    <t>Site 1</t>
  </si>
  <si>
    <t>Site 2</t>
  </si>
  <si>
    <t>Site 3</t>
  </si>
  <si>
    <t>Site 4</t>
  </si>
  <si>
    <t>Site 5</t>
  </si>
  <si>
    <t>Site 6</t>
  </si>
  <si>
    <t>Site 10</t>
  </si>
  <si>
    <t>Site 11</t>
  </si>
  <si>
    <t>COMPANY NAME STAFF COST FORECAST -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</si>
</sst>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\-yyyy"/>
    <numFmt numFmtId="165" formatCode="d"/>
    <numFmt numFmtId="166" formatCode=";;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darkUp">
        <bgColor rgb="FF00B050"/>
      </patternFill>
    </fill>
    <fill>
      <patternFill patternType="solid">
        <fgColor rgb="FF002060"/>
        <bgColor indexed="64"/>
      </patternFill>
    </fill>
    <fill>
      <patternFill patternType="mediumGray">
        <bgColor theme="0" tint="-0.499984740745262"/>
      </patternFill>
    </fill>
    <fill>
      <patternFill patternType="darkGrid">
        <bgColor theme="5" tint="-0.249977111117893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left"/>
    </xf>
    <xf numFmtId="165" fontId="5" fillId="3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3" fontId="0" fillId="0" borderId="1" xfId="1" applyFont="1" applyBorder="1"/>
    <xf numFmtId="165" fontId="9" fillId="3" borderId="2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43" fontId="9" fillId="0" borderId="0" xfId="1" applyFont="1"/>
    <xf numFmtId="0" fontId="6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 patternType="darkUp">
          <bgColor rgb="FF00B050"/>
        </patternFill>
      </fill>
    </dxf>
    <dxf>
      <fill>
        <patternFill patternType="darkGrid">
          <bgColor theme="5" tint="-0.24994659260841701"/>
        </patternFill>
      </fill>
    </dxf>
    <dxf>
      <fill>
        <patternFill patternType="mediumGray">
          <bgColor theme="0" tint="-0.34998626667073579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;;;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142875</xdr:rowOff>
    </xdr:from>
    <xdr:to>
      <xdr:col>2</xdr:col>
      <xdr:colOff>9525</xdr:colOff>
      <xdr:row>3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480553-F3AB-B233-9099-47199960E811}"/>
            </a:ext>
          </a:extLst>
        </xdr:cNvPr>
        <xdr:cNvSpPr txBox="1"/>
      </xdr:nvSpPr>
      <xdr:spPr>
        <a:xfrm>
          <a:off x="123825" y="142875"/>
          <a:ext cx="14382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COMPANY</a:t>
          </a:r>
          <a:r>
            <a:rPr lang="en-GB" sz="1100" baseline="0"/>
            <a:t> LOGO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BA0FB5-734C-4272-A096-08B558035D37}" name="staff_fore" displayName="staff_fore" ref="A7:AB51" totalsRowShown="0" headerRowDxfId="34" dataDxfId="33">
  <autoFilter ref="A7:AB51" xr:uid="{3FABDD47-CE93-49AB-8259-2E3EE95DD3FA}"/>
  <tableColumns count="28">
    <tableColumn id="1" xr3:uid="{201A6B68-CFF1-4832-8E25-D4E2FE7216D3}" name="SNO" dataDxfId="32"/>
    <tableColumn id="4" xr3:uid="{41850F33-EECA-40E1-85B0-95AE337B57AF}" name="JOB FAMILY" dataDxfId="31"/>
    <tableColumn id="5" xr3:uid="{E4B65679-F092-4B39-B0C8-949FC0608386}" name="EMP ID" dataDxfId="30"/>
    <tableColumn id="6" xr3:uid="{70893140-D331-412C-AC5A-D4FAD6080558}" name="NAME" dataDxfId="29"/>
    <tableColumn id="7" xr3:uid="{0EACD79F-CC72-4BE2-9E31-A3E8C43C4447}" name="DESIGNATIONS" dataDxfId="28"/>
    <tableColumn id="27" xr3:uid="{BF22B342-5E53-48FE-A2B0-0EF1C6FA4649}" name="Column3" dataDxfId="27"/>
    <tableColumn id="2" xr3:uid="{D10E31C9-71BC-49C8-9B12-0759B22705CD}" name="Column2" dataDxfId="26" dataCellStyle="Comma"/>
    <tableColumn id="9" xr3:uid="{15E72E23-5989-4B45-B3E8-F9F0D2531860}" name="START" dataDxfId="25"/>
    <tableColumn id="10" xr3:uid="{8AD935BB-6580-4F6E-8030-1284206E1181}" name="END" dataDxfId="24"/>
    <tableColumn id="11" xr3:uid="{DE9128B2-D845-4E76-AECA-11734183EFAD}" name="EXTENDED" dataDxfId="23"/>
    <tableColumn id="12" xr3:uid="{09C94956-4C6C-4594-A010-C35F291B7292}" name="day1" dataDxfId="22">
      <calculatedColumnFormula>IF(I8&gt;TODAY(),TODAY()-H8+1,I8-H8+1)</calculatedColumnFormula>
    </tableColumn>
    <tableColumn id="13" xr3:uid="{22659E85-C425-4248-94CE-3F0543090A27}" name="day2" dataDxfId="21">
      <calculatedColumnFormula>IF(J8="",I8-H8+1,J8-H8+1)</calculatedColumnFormula>
    </tableColumn>
    <tableColumn id="14" xr3:uid="{CA49673E-EF01-47B9-AA83-172DA6C68369}" name="Column1" dataDxfId="20">
      <calculatedColumnFormula>K8/L8</calculatedColumnFormula>
    </tableColumn>
    <tableColumn id="8" xr3:uid="{F8D3DDEC-C0A6-4D8A-A629-4A94B9FF1BA3}" name="Column12" dataDxfId="19">
      <calculatedColumnFormula>DATEDIF(staff_fore[[#This Row],[START]],staff_fore[[#This Row],[END]],"m")+1</calculatedColumnFormula>
    </tableColumn>
    <tableColumn id="15" xr3:uid="{A905FE0A-4F00-41D5-B041-F7B8ECDB4349}" name="1" dataDxfId="18">
      <calculatedColumnFormula>IF(AND($J8&gt;0,O$6&gt;=$H8,O$6&lt;=$J8),$G8,IF(AND(O$6&gt;=$H8,O$6&lt;=$I8),$G8,0))</calculatedColumnFormula>
    </tableColumn>
    <tableColumn id="16" xr3:uid="{364D558B-0BD7-475B-BF50-706E23D18E7C}" name="2" dataDxfId="17">
      <calculatedColumnFormula>IF(AND($J8&gt;0,P$6&gt;=$H8,P$6&lt;=$J8),$G8,IF(AND(P$6&gt;=$H8,P$6&lt;=$I8),$G8,0))</calculatedColumnFormula>
    </tableColumn>
    <tableColumn id="17" xr3:uid="{CB7E95BE-5B02-43FD-9794-E42447696C36}" name="3" dataDxfId="16">
      <calculatedColumnFormula>IF(AND($J8&gt;0,Q$6&gt;=$H8,Q$6&lt;=$J8),$G8,IF(AND(Q$6&gt;=$H8,Q$6&lt;=$I8),$G8,0))</calculatedColumnFormula>
    </tableColumn>
    <tableColumn id="18" xr3:uid="{7F4D18D1-3F62-4333-99B8-358834566F89}" name="4" dataDxfId="15">
      <calculatedColumnFormula>IF(AND($J8&gt;0,R$6&gt;=$H8,R$6&lt;=$J8),$G8,IF(AND(R$6&gt;=$H8,R$6&lt;=$I8),$G8,0))</calculatedColumnFormula>
    </tableColumn>
    <tableColumn id="19" xr3:uid="{ACAFCB48-B631-4E41-99EC-D28CB37E1A92}" name="5" dataDxfId="14">
      <calculatedColumnFormula>IF(AND($J8&gt;0,S$6&gt;=$H8,S$6&lt;=$J8),$G8,IF(AND(S$6&gt;=$H8,S$6&lt;=$I8),$G8,0))</calculatedColumnFormula>
    </tableColumn>
    <tableColumn id="20" xr3:uid="{3E085816-29E6-40AD-B7A8-AE4700EC5DCC}" name="6" dataDxfId="13">
      <calculatedColumnFormula>IF(AND($J8&gt;0,T$6&gt;=$H8,T$6&lt;=$J8),$G8,IF(AND(T$6&gt;=$H8,T$6&lt;=$I8),$G8,0))</calculatedColumnFormula>
    </tableColumn>
    <tableColumn id="21" xr3:uid="{948AFBDE-5BC9-4CA5-814B-6E3E4AA753BD}" name="7" dataDxfId="12">
      <calculatedColumnFormula>IF(AND($J8&gt;0,U$6&gt;=$H8,U$6&lt;=$J8),$G8,IF(AND(U$6&gt;=$H8,U$6&lt;=$I8),$G8,0))</calculatedColumnFormula>
    </tableColumn>
    <tableColumn id="22" xr3:uid="{959B1A2A-3E8F-400D-9C88-246B1FAD9FE2}" name="8" dataDxfId="11">
      <calculatedColumnFormula>IF(AND($J8&gt;0,V$6&gt;=$H8,V$6&lt;=$J8),$G8,IF(AND(V$6&gt;=$H8,V$6&lt;=$I8),$G8,0))</calculatedColumnFormula>
    </tableColumn>
    <tableColumn id="23" xr3:uid="{4C099B7D-7E7D-40A7-BF5E-34DFD47BF06D}" name="9" dataDxfId="10">
      <calculatedColumnFormula>IF(AND($J8&gt;0,W$6&gt;=$H8,W$6&lt;=$J8),$G8,IF(AND(W$6&gt;=$H8,W$6&lt;=$I8),$G8,0))</calculatedColumnFormula>
    </tableColumn>
    <tableColumn id="24" xr3:uid="{3C3840F8-96FC-49ED-829D-0E9F4807C6EE}" name="10" dataDxfId="9">
      <calculatedColumnFormula>IF(AND($J8&gt;0,X$6&gt;=$H8,X$6&lt;=$J8),$G8,IF(AND(X$6&gt;=$H8,X$6&lt;=$I8),$G8,0))</calculatedColumnFormula>
    </tableColumn>
    <tableColumn id="25" xr3:uid="{24B456DE-0026-442B-973D-711CFEE2A77A}" name="11" dataDxfId="8">
      <calculatedColumnFormula>IF(AND($J8&gt;0,Y$6&gt;=$H8,Y$6&lt;=$J8),$G8,IF(AND(Y$6&gt;=$H8,Y$6&lt;=$I8),$G8,0))</calculatedColumnFormula>
    </tableColumn>
    <tableColumn id="26" xr3:uid="{40F054F8-887D-414A-A973-669C1C054FD4}" name="12" dataDxfId="7">
      <calculatedColumnFormula>IF(AND($J8&gt;0,Z$6&gt;=$H8,Z$6&lt;=$J8),$G8,IF(AND(Z$6&gt;=$H8,Z$6&lt;=$I8),$G8,0))</calculatedColumnFormula>
    </tableColumn>
    <tableColumn id="3" xr3:uid="{BB53469C-28A4-4FC0-8A64-62EC5DADC3A6}" name="13" dataDxfId="6">
      <calculatedColumnFormula>staff_fore[[#This Row],[Column2]]*staff_fore[[#This Row],[Column12]]</calculatedColumnFormula>
    </tableColumn>
    <tableColumn id="43" xr3:uid="{80BEDFA3-7DF7-4B6C-9128-1DFDD3735B5B}" name="REMARKS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D6B8-13F8-4D26-B34F-ED9E3682D18E}">
  <sheetPr>
    <tabColor rgb="FFFF0000"/>
    <pageSetUpPr fitToPage="1"/>
  </sheetPr>
  <dimension ref="A1:AI53"/>
  <sheetViews>
    <sheetView showGridLines="0" showZeros="0" tabSelected="1" zoomScaleNormal="100" workbookViewId="0">
      <selection activeCell="G8" sqref="G8"/>
    </sheetView>
  </sheetViews>
  <sheetFormatPr defaultRowHeight="15" x14ac:dyDescent="0.25"/>
  <cols>
    <col min="1" max="1" width="4.5703125" customWidth="1"/>
    <col min="2" max="2" width="18.7109375" customWidth="1"/>
    <col min="3" max="3" width="9.42578125" style="4" customWidth="1"/>
    <col min="4" max="4" width="22.85546875" customWidth="1"/>
    <col min="5" max="5" width="25.42578125" customWidth="1"/>
    <col min="6" max="6" width="8.7109375" customWidth="1"/>
    <col min="7" max="7" width="10.7109375" customWidth="1"/>
    <col min="8" max="8" width="11.42578125" customWidth="1"/>
    <col min="9" max="9" width="11.7109375" customWidth="1"/>
    <col min="10" max="10" width="12.28515625" customWidth="1"/>
    <col min="11" max="11" width="10.7109375" hidden="1" customWidth="1"/>
    <col min="12" max="12" width="9.140625" hidden="1" customWidth="1"/>
    <col min="13" max="13" width="11" hidden="1" customWidth="1"/>
    <col min="14" max="14" width="9.5703125" hidden="1" customWidth="1"/>
    <col min="15" max="26" width="10.7109375" customWidth="1"/>
    <col min="27" max="27" width="17.140625" customWidth="1"/>
    <col min="28" max="28" width="30.42578125" customWidth="1"/>
  </cols>
  <sheetData>
    <row r="1" spans="1:28" ht="30" customHeight="1" x14ac:dyDescent="0.25">
      <c r="A1" s="23" t="s">
        <v>123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1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7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t="s">
        <v>60</v>
      </c>
      <c r="Q3" s="14"/>
      <c r="R3" s="14"/>
      <c r="S3" s="1"/>
      <c r="T3" t="s">
        <v>3</v>
      </c>
      <c r="U3" s="14"/>
      <c r="V3" s="3"/>
      <c r="W3" t="s">
        <v>4</v>
      </c>
      <c r="X3" s="14"/>
      <c r="Y3" s="14"/>
      <c r="Z3" s="14"/>
      <c r="AA3" s="14"/>
      <c r="AB3" s="14"/>
    </row>
    <row r="5" spans="1:28" ht="20.100000000000001" customHeight="1" x14ac:dyDescent="0.25">
      <c r="A5" s="26" t="s">
        <v>0</v>
      </c>
      <c r="B5" s="26" t="s">
        <v>5</v>
      </c>
      <c r="C5" s="31" t="s">
        <v>6</v>
      </c>
      <c r="D5" s="26" t="s">
        <v>7</v>
      </c>
      <c r="E5" s="26" t="s">
        <v>8</v>
      </c>
      <c r="F5" s="16" t="s">
        <v>65</v>
      </c>
      <c r="G5" s="27" t="s">
        <v>59</v>
      </c>
      <c r="H5" s="26" t="s">
        <v>9</v>
      </c>
      <c r="I5" s="26" t="s">
        <v>10</v>
      </c>
      <c r="J5" s="29" t="s">
        <v>57</v>
      </c>
      <c r="M5" s="26" t="s">
        <v>37</v>
      </c>
      <c r="N5" s="27" t="s">
        <v>63</v>
      </c>
      <c r="O5" s="15" t="str">
        <f>TEXT(O6,"mmm-yy")</f>
        <v>Jan-24</v>
      </c>
      <c r="P5" s="15" t="str">
        <f t="shared" ref="P5:Z5" si="0">TEXT(P6,"mmm-yy")</f>
        <v>Feb-24</v>
      </c>
      <c r="Q5" s="15" t="str">
        <f t="shared" si="0"/>
        <v>Mar-24</v>
      </c>
      <c r="R5" s="15" t="str">
        <f t="shared" si="0"/>
        <v>Apr-24</v>
      </c>
      <c r="S5" s="15" t="str">
        <f t="shared" si="0"/>
        <v>May-24</v>
      </c>
      <c r="T5" s="15" t="str">
        <f t="shared" si="0"/>
        <v>Jun-24</v>
      </c>
      <c r="U5" s="15" t="str">
        <f t="shared" si="0"/>
        <v>Jul-24</v>
      </c>
      <c r="V5" s="15" t="str">
        <f t="shared" si="0"/>
        <v>Aug-24</v>
      </c>
      <c r="W5" s="15" t="str">
        <f t="shared" si="0"/>
        <v>Sep-24</v>
      </c>
      <c r="X5" s="15" t="str">
        <f t="shared" si="0"/>
        <v>Oct-24</v>
      </c>
      <c r="Y5" s="15" t="str">
        <f t="shared" si="0"/>
        <v>Nov-24</v>
      </c>
      <c r="Z5" s="15" t="str">
        <f t="shared" si="0"/>
        <v>Dec-24</v>
      </c>
      <c r="AA5" s="15" t="s">
        <v>61</v>
      </c>
      <c r="AB5" s="24" t="s">
        <v>2</v>
      </c>
    </row>
    <row r="6" spans="1:28" ht="20.100000000000001" customHeight="1" x14ac:dyDescent="0.25">
      <c r="A6" s="27"/>
      <c r="B6" s="27"/>
      <c r="C6" s="32"/>
      <c r="D6" s="27"/>
      <c r="E6" s="27"/>
      <c r="F6" s="17" t="s">
        <v>66</v>
      </c>
      <c r="G6" s="33"/>
      <c r="H6" s="27"/>
      <c r="I6" s="28"/>
      <c r="J6" s="30"/>
      <c r="M6" s="27"/>
      <c r="N6" s="33"/>
      <c r="O6" s="20">
        <v>45292</v>
      </c>
      <c r="P6" s="20">
        <f>EOMONTH(O6,0)+1</f>
        <v>45323</v>
      </c>
      <c r="Q6" s="20">
        <f t="shared" ref="Q6:Z6" si="1">EOMONTH(P6,0)+1</f>
        <v>45352</v>
      </c>
      <c r="R6" s="20">
        <f t="shared" si="1"/>
        <v>45383</v>
      </c>
      <c r="S6" s="20">
        <f t="shared" si="1"/>
        <v>45413</v>
      </c>
      <c r="T6" s="20">
        <f t="shared" si="1"/>
        <v>45444</v>
      </c>
      <c r="U6" s="20">
        <f t="shared" si="1"/>
        <v>45474</v>
      </c>
      <c r="V6" s="20">
        <f t="shared" si="1"/>
        <v>45505</v>
      </c>
      <c r="W6" s="20">
        <f t="shared" si="1"/>
        <v>45536</v>
      </c>
      <c r="X6" s="20">
        <f t="shared" si="1"/>
        <v>45566</v>
      </c>
      <c r="Y6" s="20">
        <f t="shared" si="1"/>
        <v>45597</v>
      </c>
      <c r="Z6" s="20">
        <f t="shared" si="1"/>
        <v>45627</v>
      </c>
      <c r="AA6" s="5"/>
      <c r="AB6" s="25"/>
    </row>
    <row r="7" spans="1:28" s="12" customFormat="1" ht="15" customHeight="1" x14ac:dyDescent="0.25">
      <c r="A7" s="12" t="s">
        <v>0</v>
      </c>
      <c r="B7" s="12" t="s">
        <v>5</v>
      </c>
      <c r="C7" s="13" t="s">
        <v>6</v>
      </c>
      <c r="D7" s="12" t="s">
        <v>7</v>
      </c>
      <c r="E7" s="12" t="s">
        <v>8</v>
      </c>
      <c r="F7" s="12" t="s">
        <v>64</v>
      </c>
      <c r="G7" s="12" t="s">
        <v>58</v>
      </c>
      <c r="H7" s="12" t="s">
        <v>9</v>
      </c>
      <c r="I7" s="12" t="s">
        <v>10</v>
      </c>
      <c r="J7" s="12" t="s">
        <v>1</v>
      </c>
      <c r="K7" s="12" t="s">
        <v>38</v>
      </c>
      <c r="L7" s="12" t="s">
        <v>39</v>
      </c>
      <c r="M7" s="12" t="s">
        <v>40</v>
      </c>
      <c r="N7" s="12" t="s">
        <v>62</v>
      </c>
      <c r="O7" s="12" t="s">
        <v>41</v>
      </c>
      <c r="P7" s="12" t="s">
        <v>42</v>
      </c>
      <c r="Q7" s="12" t="s">
        <v>43</v>
      </c>
      <c r="R7" s="12" t="s">
        <v>44</v>
      </c>
      <c r="S7" s="12" t="s">
        <v>45</v>
      </c>
      <c r="T7" s="12" t="s">
        <v>46</v>
      </c>
      <c r="U7" s="12" t="s">
        <v>47</v>
      </c>
      <c r="V7" s="12" t="s">
        <v>48</v>
      </c>
      <c r="W7" s="12" t="s">
        <v>49</v>
      </c>
      <c r="X7" s="12" t="s">
        <v>50</v>
      </c>
      <c r="Y7" s="12" t="s">
        <v>51</v>
      </c>
      <c r="Z7" s="12" t="s">
        <v>52</v>
      </c>
      <c r="AA7" s="12" t="s">
        <v>53</v>
      </c>
      <c r="AB7" s="12" t="s">
        <v>2</v>
      </c>
    </row>
    <row r="8" spans="1:28" ht="20.100000000000001" customHeight="1" x14ac:dyDescent="0.25">
      <c r="A8" s="6">
        <v>1</v>
      </c>
      <c r="B8" s="7" t="s">
        <v>14</v>
      </c>
      <c r="C8" s="8">
        <v>54011</v>
      </c>
      <c r="D8" s="7" t="s">
        <v>71</v>
      </c>
      <c r="E8" s="7" t="s">
        <v>16</v>
      </c>
      <c r="F8" s="7" t="s">
        <v>115</v>
      </c>
      <c r="G8" s="19">
        <v>28592</v>
      </c>
      <c r="H8" s="9">
        <v>45292</v>
      </c>
      <c r="I8" s="9">
        <v>45504</v>
      </c>
      <c r="J8" s="9"/>
      <c r="K8" s="7">
        <f t="shared" ref="K8:K30" ca="1" si="2">IF(I8&gt;TODAY(),TODAY()-H8+1,I8-H8+1)</f>
        <v>-9</v>
      </c>
      <c r="L8" s="7">
        <f t="shared" ref="L8:L30" si="3">IF(J8="",I8-H8+1,J8-H8+1)</f>
        <v>213</v>
      </c>
      <c r="M8" s="10">
        <f t="shared" ref="M8:M30" ca="1" si="4">K8/L8</f>
        <v>-4.2253521126760563E-2</v>
      </c>
      <c r="N8" s="18">
        <f>DATEDIF(staff_fore[[#This Row],[START]],staff_fore[[#This Row],[END]],"m")+1</f>
        <v>7</v>
      </c>
      <c r="O8" s="21">
        <f>IF(AND($J8&gt;0,O$6&gt;=$H8,O$6&lt;=$J8),$G8,IF(AND(O$6&gt;=$H8,O$6&lt;=$I8),$G8,0))</f>
        <v>28592</v>
      </c>
      <c r="P8" s="21">
        <f t="shared" ref="P8:Z23" si="5">IF(AND($J8&gt;0,P$6&gt;=$H8,P$6&lt;=$J8),$G8,IF(AND(P$6&gt;=$H8,P$6&lt;=$I8),$G8,0))</f>
        <v>28592</v>
      </c>
      <c r="Q8" s="21">
        <f t="shared" si="5"/>
        <v>28592</v>
      </c>
      <c r="R8" s="21">
        <f t="shared" si="5"/>
        <v>28592</v>
      </c>
      <c r="S8" s="21">
        <f t="shared" si="5"/>
        <v>28592</v>
      </c>
      <c r="T8" s="21">
        <f t="shared" si="5"/>
        <v>28592</v>
      </c>
      <c r="U8" s="21">
        <f t="shared" si="5"/>
        <v>28592</v>
      </c>
      <c r="V8" s="21">
        <f t="shared" si="5"/>
        <v>0</v>
      </c>
      <c r="W8" s="21">
        <f t="shared" si="5"/>
        <v>0</v>
      </c>
      <c r="X8" s="21">
        <f t="shared" si="5"/>
        <v>0</v>
      </c>
      <c r="Y8" s="21">
        <f t="shared" si="5"/>
        <v>0</v>
      </c>
      <c r="Z8" s="21">
        <f t="shared" si="5"/>
        <v>0</v>
      </c>
      <c r="AA8" s="19">
        <f>staff_fore[[#This Row],[Column2]]*staff_fore[[#This Row],[Column12]]</f>
        <v>200144</v>
      </c>
      <c r="AB8" s="7"/>
    </row>
    <row r="9" spans="1:28" ht="20.100000000000001" customHeight="1" x14ac:dyDescent="0.25">
      <c r="A9" s="6">
        <v>2</v>
      </c>
      <c r="B9" s="7" t="s">
        <v>14</v>
      </c>
      <c r="C9" s="8">
        <v>54012</v>
      </c>
      <c r="D9" s="7" t="s">
        <v>72</v>
      </c>
      <c r="E9" s="7" t="s">
        <v>19</v>
      </c>
      <c r="F9" s="7" t="s">
        <v>116</v>
      </c>
      <c r="G9" s="19">
        <v>31444</v>
      </c>
      <c r="H9" s="9">
        <v>45292</v>
      </c>
      <c r="I9" s="9">
        <v>45504</v>
      </c>
      <c r="J9" s="9">
        <v>45558</v>
      </c>
      <c r="K9" s="7">
        <f t="shared" ca="1" si="2"/>
        <v>-9</v>
      </c>
      <c r="L9" s="7">
        <f t="shared" si="3"/>
        <v>267</v>
      </c>
      <c r="M9" s="10">
        <f t="shared" ca="1" si="4"/>
        <v>-3.3707865168539325E-2</v>
      </c>
      <c r="N9" s="18">
        <f>DATEDIF(staff_fore[[#This Row],[START]],staff_fore[[#This Row],[END]],"m")+1</f>
        <v>7</v>
      </c>
      <c r="O9" s="21">
        <f t="shared" ref="O9:Z40" si="6">IF(AND($J9&gt;0,O$6&gt;=$H9,O$6&lt;=$J9),$G9,IF(AND(O$6&gt;=$H9,O$6&lt;=$I9),$G9,0))</f>
        <v>31444</v>
      </c>
      <c r="P9" s="21">
        <f t="shared" si="5"/>
        <v>31444</v>
      </c>
      <c r="Q9" s="21">
        <f t="shared" si="5"/>
        <v>31444</v>
      </c>
      <c r="R9" s="21">
        <f t="shared" si="5"/>
        <v>31444</v>
      </c>
      <c r="S9" s="21">
        <f t="shared" si="5"/>
        <v>31444</v>
      </c>
      <c r="T9" s="21">
        <f t="shared" si="5"/>
        <v>31444</v>
      </c>
      <c r="U9" s="21">
        <f t="shared" si="5"/>
        <v>31444</v>
      </c>
      <c r="V9" s="21">
        <f>IF(AND($J9&gt;0,V$6&gt;=$H9,V$6&lt;=$J9),$G9,IF(AND(V$6&gt;=$H9,V$6&lt;=$I9),$G9,0))</f>
        <v>31444</v>
      </c>
      <c r="W9" s="21">
        <f t="shared" si="5"/>
        <v>31444</v>
      </c>
      <c r="X9" s="21">
        <f t="shared" si="5"/>
        <v>0</v>
      </c>
      <c r="Y9" s="21">
        <f t="shared" si="5"/>
        <v>0</v>
      </c>
      <c r="Z9" s="21">
        <f t="shared" si="5"/>
        <v>0</v>
      </c>
      <c r="AA9" s="19">
        <f>staff_fore[[#This Row],[Column2]]*staff_fore[[#This Row],[Column12]]</f>
        <v>220108</v>
      </c>
      <c r="AB9" s="7"/>
    </row>
    <row r="10" spans="1:28" ht="20.100000000000001" customHeight="1" x14ac:dyDescent="0.25">
      <c r="A10" s="6">
        <v>3</v>
      </c>
      <c r="B10" s="7" t="s">
        <v>14</v>
      </c>
      <c r="C10" s="8">
        <v>54013</v>
      </c>
      <c r="D10" s="7" t="s">
        <v>73</v>
      </c>
      <c r="E10" s="7" t="s">
        <v>19</v>
      </c>
      <c r="F10" s="7" t="s">
        <v>117</v>
      </c>
      <c r="G10" s="19">
        <v>34020</v>
      </c>
      <c r="H10" s="9">
        <v>45292</v>
      </c>
      <c r="I10" s="9">
        <v>45504</v>
      </c>
      <c r="J10" s="9"/>
      <c r="K10" s="7">
        <f t="shared" ca="1" si="2"/>
        <v>-9</v>
      </c>
      <c r="L10" s="7">
        <f t="shared" si="3"/>
        <v>213</v>
      </c>
      <c r="M10" s="10">
        <f t="shared" ca="1" si="4"/>
        <v>-4.2253521126760563E-2</v>
      </c>
      <c r="N10" s="18">
        <f>DATEDIF(staff_fore[[#This Row],[START]],staff_fore[[#This Row],[END]],"m")+1</f>
        <v>7</v>
      </c>
      <c r="O10" s="21">
        <f t="shared" si="6"/>
        <v>34020</v>
      </c>
      <c r="P10" s="21">
        <f t="shared" si="5"/>
        <v>34020</v>
      </c>
      <c r="Q10" s="21">
        <f t="shared" si="5"/>
        <v>34020</v>
      </c>
      <c r="R10" s="21">
        <f t="shared" si="5"/>
        <v>34020</v>
      </c>
      <c r="S10" s="21">
        <f t="shared" si="5"/>
        <v>34020</v>
      </c>
      <c r="T10" s="21">
        <f t="shared" si="5"/>
        <v>34020</v>
      </c>
      <c r="U10" s="21">
        <f t="shared" si="5"/>
        <v>34020</v>
      </c>
      <c r="V10" s="21">
        <f t="shared" si="5"/>
        <v>0</v>
      </c>
      <c r="W10" s="21">
        <f t="shared" si="5"/>
        <v>0</v>
      </c>
      <c r="X10" s="21">
        <f t="shared" si="5"/>
        <v>0</v>
      </c>
      <c r="Y10" s="21">
        <f t="shared" si="5"/>
        <v>0</v>
      </c>
      <c r="Z10" s="21">
        <f t="shared" si="5"/>
        <v>0</v>
      </c>
      <c r="AA10" s="19">
        <f>staff_fore[[#This Row],[Column2]]*staff_fore[[#This Row],[Column12]]</f>
        <v>238140</v>
      </c>
      <c r="AB10" s="11"/>
    </row>
    <row r="11" spans="1:28" ht="20.100000000000001" customHeight="1" x14ac:dyDescent="0.25">
      <c r="A11" s="6">
        <v>4</v>
      </c>
      <c r="B11" s="7" t="s">
        <v>14</v>
      </c>
      <c r="C11" s="8">
        <v>54014</v>
      </c>
      <c r="D11" s="7" t="s">
        <v>74</v>
      </c>
      <c r="E11" s="7" t="s">
        <v>19</v>
      </c>
      <c r="F11" s="7" t="s">
        <v>115</v>
      </c>
      <c r="G11" s="19">
        <v>39183</v>
      </c>
      <c r="H11" s="9">
        <v>45292</v>
      </c>
      <c r="I11" s="9">
        <v>45504</v>
      </c>
      <c r="J11" s="9"/>
      <c r="K11" s="7">
        <f t="shared" ca="1" si="2"/>
        <v>-9</v>
      </c>
      <c r="L11" s="7">
        <f t="shared" si="3"/>
        <v>213</v>
      </c>
      <c r="M11" s="10">
        <f t="shared" ca="1" si="4"/>
        <v>-4.2253521126760563E-2</v>
      </c>
      <c r="N11" s="18">
        <f>DATEDIF(staff_fore[[#This Row],[START]],staff_fore[[#This Row],[END]],"m")+1</f>
        <v>7</v>
      </c>
      <c r="O11" s="21">
        <f t="shared" si="6"/>
        <v>39183</v>
      </c>
      <c r="P11" s="21">
        <f t="shared" si="5"/>
        <v>39183</v>
      </c>
      <c r="Q11" s="21">
        <f t="shared" si="5"/>
        <v>39183</v>
      </c>
      <c r="R11" s="21">
        <f t="shared" si="5"/>
        <v>39183</v>
      </c>
      <c r="S11" s="21">
        <f t="shared" si="5"/>
        <v>39183</v>
      </c>
      <c r="T11" s="21">
        <f t="shared" si="5"/>
        <v>39183</v>
      </c>
      <c r="U11" s="21">
        <f t="shared" si="5"/>
        <v>39183</v>
      </c>
      <c r="V11" s="21">
        <f t="shared" si="5"/>
        <v>0</v>
      </c>
      <c r="W11" s="21">
        <f t="shared" si="5"/>
        <v>0</v>
      </c>
      <c r="X11" s="21">
        <f t="shared" si="5"/>
        <v>0</v>
      </c>
      <c r="Y11" s="21">
        <f t="shared" si="5"/>
        <v>0</v>
      </c>
      <c r="Z11" s="21">
        <f t="shared" si="5"/>
        <v>0</v>
      </c>
      <c r="AA11" s="19">
        <f>staff_fore[[#This Row],[Column2]]*staff_fore[[#This Row],[Column12]]</f>
        <v>274281</v>
      </c>
      <c r="AB11" s="7"/>
    </row>
    <row r="12" spans="1:28" ht="20.100000000000001" customHeight="1" x14ac:dyDescent="0.25">
      <c r="A12" s="6">
        <v>5</v>
      </c>
      <c r="B12" s="7" t="s">
        <v>14</v>
      </c>
      <c r="C12" s="8">
        <v>54015</v>
      </c>
      <c r="D12" s="7" t="s">
        <v>75</v>
      </c>
      <c r="E12" s="7" t="s">
        <v>19</v>
      </c>
      <c r="F12" s="7" t="s">
        <v>116</v>
      </c>
      <c r="G12" s="19">
        <v>27429</v>
      </c>
      <c r="H12" s="9">
        <v>45292</v>
      </c>
      <c r="I12" s="9">
        <v>45504</v>
      </c>
      <c r="J12" s="9"/>
      <c r="K12" s="7">
        <f t="shared" ca="1" si="2"/>
        <v>-9</v>
      </c>
      <c r="L12" s="7">
        <f t="shared" si="3"/>
        <v>213</v>
      </c>
      <c r="M12" s="10">
        <f t="shared" ca="1" si="4"/>
        <v>-4.2253521126760563E-2</v>
      </c>
      <c r="N12" s="18">
        <f>DATEDIF(staff_fore[[#This Row],[START]],staff_fore[[#This Row],[END]],"m")+1</f>
        <v>7</v>
      </c>
      <c r="O12" s="21">
        <f t="shared" si="6"/>
        <v>27429</v>
      </c>
      <c r="P12" s="21">
        <f t="shared" si="5"/>
        <v>27429</v>
      </c>
      <c r="Q12" s="21">
        <f t="shared" si="5"/>
        <v>27429</v>
      </c>
      <c r="R12" s="21">
        <f t="shared" si="5"/>
        <v>27429</v>
      </c>
      <c r="S12" s="21">
        <f t="shared" si="5"/>
        <v>27429</v>
      </c>
      <c r="T12" s="21">
        <f t="shared" si="5"/>
        <v>27429</v>
      </c>
      <c r="U12" s="21">
        <f t="shared" si="5"/>
        <v>27429</v>
      </c>
      <c r="V12" s="21">
        <f t="shared" si="5"/>
        <v>0</v>
      </c>
      <c r="W12" s="21">
        <f t="shared" si="5"/>
        <v>0</v>
      </c>
      <c r="X12" s="21">
        <f t="shared" si="5"/>
        <v>0</v>
      </c>
      <c r="Y12" s="21">
        <f t="shared" si="5"/>
        <v>0</v>
      </c>
      <c r="Z12" s="21">
        <f t="shared" si="5"/>
        <v>0</v>
      </c>
      <c r="AA12" s="19">
        <f>staff_fore[[#This Row],[Column2]]*staff_fore[[#This Row],[Column12]]</f>
        <v>192003</v>
      </c>
      <c r="AB12" s="11"/>
    </row>
    <row r="13" spans="1:28" ht="20.100000000000001" customHeight="1" x14ac:dyDescent="0.25">
      <c r="A13" s="6">
        <v>6</v>
      </c>
      <c r="B13" s="7" t="s">
        <v>14</v>
      </c>
      <c r="C13" s="8">
        <v>54016</v>
      </c>
      <c r="D13" s="7" t="s">
        <v>76</v>
      </c>
      <c r="E13" s="7" t="s">
        <v>17</v>
      </c>
      <c r="F13" s="7" t="s">
        <v>117</v>
      </c>
      <c r="G13" s="19">
        <v>16529</v>
      </c>
      <c r="H13" s="9">
        <v>45292</v>
      </c>
      <c r="I13" s="9">
        <v>45504</v>
      </c>
      <c r="J13" s="9">
        <v>45611</v>
      </c>
      <c r="K13" s="7">
        <f t="shared" ca="1" si="2"/>
        <v>-9</v>
      </c>
      <c r="L13" s="7">
        <f t="shared" si="3"/>
        <v>320</v>
      </c>
      <c r="M13" s="10">
        <f t="shared" ca="1" si="4"/>
        <v>-2.8125000000000001E-2</v>
      </c>
      <c r="N13" s="18">
        <f>DATEDIF(staff_fore[[#This Row],[START]],staff_fore[[#This Row],[END]],"m")+1</f>
        <v>7</v>
      </c>
      <c r="O13" s="21">
        <f t="shared" si="6"/>
        <v>16529</v>
      </c>
      <c r="P13" s="21">
        <f t="shared" si="5"/>
        <v>16529</v>
      </c>
      <c r="Q13" s="21">
        <f t="shared" si="5"/>
        <v>16529</v>
      </c>
      <c r="R13" s="21">
        <f t="shared" si="5"/>
        <v>16529</v>
      </c>
      <c r="S13" s="21">
        <f t="shared" si="5"/>
        <v>16529</v>
      </c>
      <c r="T13" s="21">
        <f t="shared" si="5"/>
        <v>16529</v>
      </c>
      <c r="U13" s="21">
        <f t="shared" si="5"/>
        <v>16529</v>
      </c>
      <c r="V13" s="21">
        <f t="shared" si="5"/>
        <v>16529</v>
      </c>
      <c r="W13" s="21">
        <f t="shared" si="5"/>
        <v>16529</v>
      </c>
      <c r="X13" s="21">
        <f t="shared" si="5"/>
        <v>16529</v>
      </c>
      <c r="Y13" s="21">
        <f t="shared" si="5"/>
        <v>16529</v>
      </c>
      <c r="Z13" s="21">
        <f t="shared" si="5"/>
        <v>0</v>
      </c>
      <c r="AA13" s="19">
        <f>staff_fore[[#This Row],[Column2]]*staff_fore[[#This Row],[Column12]]</f>
        <v>115703</v>
      </c>
      <c r="AB13" s="11"/>
    </row>
    <row r="14" spans="1:28" ht="20.100000000000001" customHeight="1" x14ac:dyDescent="0.25">
      <c r="A14" s="6">
        <v>7</v>
      </c>
      <c r="B14" s="7" t="s">
        <v>14</v>
      </c>
      <c r="C14" s="8">
        <v>54017</v>
      </c>
      <c r="D14" s="7" t="s">
        <v>77</v>
      </c>
      <c r="E14" s="7" t="s">
        <v>18</v>
      </c>
      <c r="F14" s="7" t="s">
        <v>118</v>
      </c>
      <c r="G14" s="19">
        <v>21760</v>
      </c>
      <c r="H14" s="9">
        <v>45292</v>
      </c>
      <c r="I14" s="9">
        <v>45504</v>
      </c>
      <c r="J14" s="9"/>
      <c r="K14" s="7">
        <f t="shared" ca="1" si="2"/>
        <v>-9</v>
      </c>
      <c r="L14" s="7">
        <f t="shared" si="3"/>
        <v>213</v>
      </c>
      <c r="M14" s="10">
        <f t="shared" ca="1" si="4"/>
        <v>-4.2253521126760563E-2</v>
      </c>
      <c r="N14" s="18">
        <f>DATEDIF(staff_fore[[#This Row],[START]],staff_fore[[#This Row],[END]],"m")+1</f>
        <v>7</v>
      </c>
      <c r="O14" s="21">
        <f t="shared" si="6"/>
        <v>21760</v>
      </c>
      <c r="P14" s="21">
        <f t="shared" si="5"/>
        <v>21760</v>
      </c>
      <c r="Q14" s="21">
        <f t="shared" si="5"/>
        <v>21760</v>
      </c>
      <c r="R14" s="21">
        <f t="shared" si="5"/>
        <v>21760</v>
      </c>
      <c r="S14" s="21">
        <f t="shared" si="5"/>
        <v>21760</v>
      </c>
      <c r="T14" s="21">
        <f t="shared" si="5"/>
        <v>21760</v>
      </c>
      <c r="U14" s="21">
        <f t="shared" si="5"/>
        <v>21760</v>
      </c>
      <c r="V14" s="21">
        <f t="shared" si="5"/>
        <v>0</v>
      </c>
      <c r="W14" s="21">
        <f t="shared" si="5"/>
        <v>0</v>
      </c>
      <c r="X14" s="21">
        <f t="shared" si="5"/>
        <v>0</v>
      </c>
      <c r="Y14" s="21">
        <f t="shared" si="5"/>
        <v>0</v>
      </c>
      <c r="Z14" s="21">
        <f t="shared" si="5"/>
        <v>0</v>
      </c>
      <c r="AA14" s="19">
        <f>staff_fore[[#This Row],[Column2]]*staff_fore[[#This Row],[Column12]]</f>
        <v>152320</v>
      </c>
      <c r="AB14" s="7"/>
    </row>
    <row r="15" spans="1:28" ht="20.100000000000001" customHeight="1" x14ac:dyDescent="0.25">
      <c r="A15" s="6">
        <v>8</v>
      </c>
      <c r="B15" s="7" t="s">
        <v>14</v>
      </c>
      <c r="C15" s="8">
        <v>54018</v>
      </c>
      <c r="D15" s="7" t="s">
        <v>78</v>
      </c>
      <c r="E15" s="7" t="s">
        <v>15</v>
      </c>
      <c r="F15" s="7" t="s">
        <v>119</v>
      </c>
      <c r="G15" s="19">
        <v>17822</v>
      </c>
      <c r="H15" s="9">
        <v>45292</v>
      </c>
      <c r="I15" s="9">
        <v>45504</v>
      </c>
      <c r="J15" s="9"/>
      <c r="K15" s="7">
        <f t="shared" ca="1" si="2"/>
        <v>-9</v>
      </c>
      <c r="L15" s="7">
        <f t="shared" si="3"/>
        <v>213</v>
      </c>
      <c r="M15" s="10">
        <f t="shared" ca="1" si="4"/>
        <v>-4.2253521126760563E-2</v>
      </c>
      <c r="N15" s="18">
        <f>DATEDIF(staff_fore[[#This Row],[START]],staff_fore[[#This Row],[END]],"m")+1</f>
        <v>7</v>
      </c>
      <c r="O15" s="21">
        <f t="shared" si="6"/>
        <v>17822</v>
      </c>
      <c r="P15" s="21">
        <f t="shared" si="5"/>
        <v>17822</v>
      </c>
      <c r="Q15" s="21">
        <f t="shared" si="5"/>
        <v>17822</v>
      </c>
      <c r="R15" s="21">
        <f t="shared" si="5"/>
        <v>17822</v>
      </c>
      <c r="S15" s="21">
        <f t="shared" si="5"/>
        <v>17822</v>
      </c>
      <c r="T15" s="21">
        <f t="shared" si="5"/>
        <v>17822</v>
      </c>
      <c r="U15" s="21">
        <f t="shared" si="5"/>
        <v>17822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19">
        <f>staff_fore[[#This Row],[Column2]]*staff_fore[[#This Row],[Column12]]</f>
        <v>124754</v>
      </c>
      <c r="AB15" s="11"/>
    </row>
    <row r="16" spans="1:28" ht="20.100000000000001" customHeight="1" x14ac:dyDescent="0.25">
      <c r="A16" s="6">
        <v>9</v>
      </c>
      <c r="B16" s="7" t="s">
        <v>20</v>
      </c>
      <c r="C16" s="8">
        <v>54019</v>
      </c>
      <c r="D16" s="7" t="s">
        <v>79</v>
      </c>
      <c r="E16" s="7" t="s">
        <v>55</v>
      </c>
      <c r="F16" s="7" t="s">
        <v>120</v>
      </c>
      <c r="G16" s="19">
        <v>47521</v>
      </c>
      <c r="H16" s="9">
        <v>45292</v>
      </c>
      <c r="I16" s="9">
        <v>45504</v>
      </c>
      <c r="J16" s="9"/>
      <c r="K16" s="7">
        <f t="shared" ca="1" si="2"/>
        <v>-9</v>
      </c>
      <c r="L16" s="7">
        <f t="shared" si="3"/>
        <v>213</v>
      </c>
      <c r="M16" s="10">
        <f t="shared" ca="1" si="4"/>
        <v>-4.2253521126760563E-2</v>
      </c>
      <c r="N16" s="18">
        <f>DATEDIF(staff_fore[[#This Row],[START]],staff_fore[[#This Row],[END]],"m")+1</f>
        <v>7</v>
      </c>
      <c r="O16" s="21">
        <f t="shared" si="6"/>
        <v>47521</v>
      </c>
      <c r="P16" s="21">
        <f t="shared" si="5"/>
        <v>47521</v>
      </c>
      <c r="Q16" s="21">
        <f t="shared" si="5"/>
        <v>47521</v>
      </c>
      <c r="R16" s="21">
        <f t="shared" si="5"/>
        <v>47521</v>
      </c>
      <c r="S16" s="21">
        <f t="shared" si="5"/>
        <v>47521</v>
      </c>
      <c r="T16" s="21">
        <f t="shared" si="5"/>
        <v>47521</v>
      </c>
      <c r="U16" s="21">
        <f t="shared" si="5"/>
        <v>47521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19">
        <f>staff_fore[[#This Row],[Column2]]*staff_fore[[#This Row],[Column12]]</f>
        <v>332647</v>
      </c>
      <c r="AB16" s="11"/>
    </row>
    <row r="17" spans="1:28" ht="20.100000000000001" customHeight="1" x14ac:dyDescent="0.25">
      <c r="A17" s="6">
        <v>10</v>
      </c>
      <c r="B17" s="7" t="s">
        <v>20</v>
      </c>
      <c r="C17" s="8">
        <v>54020</v>
      </c>
      <c r="D17" s="7" t="s">
        <v>80</v>
      </c>
      <c r="E17" s="7" t="s">
        <v>21</v>
      </c>
      <c r="F17" s="7" t="s">
        <v>116</v>
      </c>
      <c r="G17" s="19">
        <v>15940</v>
      </c>
      <c r="H17" s="9">
        <v>45292</v>
      </c>
      <c r="I17" s="9">
        <v>45504</v>
      </c>
      <c r="J17" s="9"/>
      <c r="K17" s="7">
        <f t="shared" ca="1" si="2"/>
        <v>-9</v>
      </c>
      <c r="L17" s="7">
        <f t="shared" si="3"/>
        <v>213</v>
      </c>
      <c r="M17" s="10">
        <f t="shared" ca="1" si="4"/>
        <v>-4.2253521126760563E-2</v>
      </c>
      <c r="N17" s="18">
        <f>DATEDIF(staff_fore[[#This Row],[START]],staff_fore[[#This Row],[END]],"m")+1</f>
        <v>7</v>
      </c>
      <c r="O17" s="21">
        <f t="shared" si="6"/>
        <v>15940</v>
      </c>
      <c r="P17" s="21">
        <f t="shared" si="5"/>
        <v>15940</v>
      </c>
      <c r="Q17" s="21">
        <f t="shared" si="5"/>
        <v>15940</v>
      </c>
      <c r="R17" s="21">
        <f t="shared" si="5"/>
        <v>15940</v>
      </c>
      <c r="S17" s="21">
        <f t="shared" si="5"/>
        <v>15940</v>
      </c>
      <c r="T17" s="21">
        <f t="shared" si="5"/>
        <v>15940</v>
      </c>
      <c r="U17" s="21">
        <f t="shared" si="5"/>
        <v>15940</v>
      </c>
      <c r="V17" s="21">
        <f t="shared" si="5"/>
        <v>0</v>
      </c>
      <c r="W17" s="21">
        <f t="shared" si="5"/>
        <v>0</v>
      </c>
      <c r="X17" s="21">
        <f t="shared" si="5"/>
        <v>0</v>
      </c>
      <c r="Y17" s="21">
        <f t="shared" si="5"/>
        <v>0</v>
      </c>
      <c r="Z17" s="21">
        <f t="shared" si="5"/>
        <v>0</v>
      </c>
      <c r="AA17" s="19">
        <f>staff_fore[[#This Row],[Column2]]*staff_fore[[#This Row],[Column12]]</f>
        <v>111580</v>
      </c>
      <c r="AB17" s="7"/>
    </row>
    <row r="18" spans="1:28" ht="20.100000000000001" customHeight="1" x14ac:dyDescent="0.25">
      <c r="A18" s="6">
        <v>11</v>
      </c>
      <c r="B18" s="7" t="s">
        <v>20</v>
      </c>
      <c r="C18" s="8">
        <v>54021</v>
      </c>
      <c r="D18" s="7" t="s">
        <v>81</v>
      </c>
      <c r="E18" s="7" t="s">
        <v>21</v>
      </c>
      <c r="F18" s="7" t="s">
        <v>117</v>
      </c>
      <c r="G18" s="19">
        <v>26604</v>
      </c>
      <c r="H18" s="9">
        <v>45292</v>
      </c>
      <c r="I18" s="9">
        <v>45504</v>
      </c>
      <c r="J18" s="9"/>
      <c r="K18" s="7">
        <f t="shared" ca="1" si="2"/>
        <v>-9</v>
      </c>
      <c r="L18" s="7">
        <f t="shared" si="3"/>
        <v>213</v>
      </c>
      <c r="M18" s="10">
        <f t="shared" ca="1" si="4"/>
        <v>-4.2253521126760563E-2</v>
      </c>
      <c r="N18" s="18">
        <f>DATEDIF(staff_fore[[#This Row],[START]],staff_fore[[#This Row],[END]],"m")+1</f>
        <v>7</v>
      </c>
      <c r="O18" s="21">
        <f t="shared" si="6"/>
        <v>26604</v>
      </c>
      <c r="P18" s="21">
        <f t="shared" si="5"/>
        <v>26604</v>
      </c>
      <c r="Q18" s="21">
        <f t="shared" si="5"/>
        <v>26604</v>
      </c>
      <c r="R18" s="21">
        <f t="shared" si="5"/>
        <v>26604</v>
      </c>
      <c r="S18" s="21">
        <f t="shared" si="5"/>
        <v>26604</v>
      </c>
      <c r="T18" s="21">
        <f t="shared" si="5"/>
        <v>26604</v>
      </c>
      <c r="U18" s="21">
        <f t="shared" si="5"/>
        <v>26604</v>
      </c>
      <c r="V18" s="21">
        <f t="shared" si="5"/>
        <v>0</v>
      </c>
      <c r="W18" s="21">
        <f t="shared" si="5"/>
        <v>0</v>
      </c>
      <c r="X18" s="21">
        <f t="shared" si="5"/>
        <v>0</v>
      </c>
      <c r="Y18" s="21">
        <f t="shared" si="5"/>
        <v>0</v>
      </c>
      <c r="Z18" s="21">
        <f t="shared" si="5"/>
        <v>0</v>
      </c>
      <c r="AA18" s="19">
        <f>staff_fore[[#This Row],[Column2]]*staff_fore[[#This Row],[Column12]]</f>
        <v>186228</v>
      </c>
      <c r="AB18" s="7"/>
    </row>
    <row r="19" spans="1:28" ht="20.100000000000001" customHeight="1" x14ac:dyDescent="0.25">
      <c r="A19" s="6">
        <v>12</v>
      </c>
      <c r="B19" s="7" t="s">
        <v>20</v>
      </c>
      <c r="C19" s="8">
        <v>54022</v>
      </c>
      <c r="D19" s="7" t="s">
        <v>82</v>
      </c>
      <c r="E19" s="7" t="s">
        <v>26</v>
      </c>
      <c r="F19" s="7" t="s">
        <v>118</v>
      </c>
      <c r="G19" s="19">
        <v>23783</v>
      </c>
      <c r="H19" s="9">
        <v>45292</v>
      </c>
      <c r="I19" s="9">
        <v>45504</v>
      </c>
      <c r="J19" s="9"/>
      <c r="K19" s="7">
        <f t="shared" ca="1" si="2"/>
        <v>-9</v>
      </c>
      <c r="L19" s="7">
        <f t="shared" si="3"/>
        <v>213</v>
      </c>
      <c r="M19" s="10">
        <f t="shared" ca="1" si="4"/>
        <v>-4.2253521126760563E-2</v>
      </c>
      <c r="N19" s="18">
        <f>DATEDIF(staff_fore[[#This Row],[START]],staff_fore[[#This Row],[END]],"m")+1</f>
        <v>7</v>
      </c>
      <c r="O19" s="21">
        <f t="shared" si="6"/>
        <v>23783</v>
      </c>
      <c r="P19" s="21">
        <f t="shared" si="5"/>
        <v>23783</v>
      </c>
      <c r="Q19" s="21">
        <f t="shared" si="5"/>
        <v>23783</v>
      </c>
      <c r="R19" s="21">
        <f t="shared" si="5"/>
        <v>23783</v>
      </c>
      <c r="S19" s="21">
        <f t="shared" si="5"/>
        <v>23783</v>
      </c>
      <c r="T19" s="21">
        <f t="shared" si="5"/>
        <v>23783</v>
      </c>
      <c r="U19" s="21">
        <f t="shared" si="5"/>
        <v>23783</v>
      </c>
      <c r="V19" s="21">
        <f t="shared" si="5"/>
        <v>0</v>
      </c>
      <c r="W19" s="21">
        <f t="shared" si="5"/>
        <v>0</v>
      </c>
      <c r="X19" s="21">
        <f t="shared" si="5"/>
        <v>0</v>
      </c>
      <c r="Y19" s="21">
        <f t="shared" si="5"/>
        <v>0</v>
      </c>
      <c r="Z19" s="21">
        <f t="shared" si="5"/>
        <v>0</v>
      </c>
      <c r="AA19" s="19">
        <f>staff_fore[[#This Row],[Column2]]*staff_fore[[#This Row],[Column12]]</f>
        <v>166481</v>
      </c>
      <c r="AB19" s="7"/>
    </row>
    <row r="20" spans="1:28" ht="20.100000000000001" customHeight="1" x14ac:dyDescent="0.25">
      <c r="A20" s="6">
        <v>13</v>
      </c>
      <c r="B20" s="7" t="s">
        <v>22</v>
      </c>
      <c r="C20" s="8">
        <v>54023</v>
      </c>
      <c r="D20" s="7" t="s">
        <v>83</v>
      </c>
      <c r="E20" s="7" t="s">
        <v>23</v>
      </c>
      <c r="F20" s="7" t="s">
        <v>121</v>
      </c>
      <c r="G20" s="19">
        <v>37193</v>
      </c>
      <c r="H20" s="9">
        <v>45292</v>
      </c>
      <c r="I20" s="9">
        <v>45504</v>
      </c>
      <c r="J20" s="9"/>
      <c r="K20" s="7">
        <f t="shared" ca="1" si="2"/>
        <v>-9</v>
      </c>
      <c r="L20" s="7">
        <f t="shared" si="3"/>
        <v>213</v>
      </c>
      <c r="M20" s="10">
        <f t="shared" ca="1" si="4"/>
        <v>-4.2253521126760563E-2</v>
      </c>
      <c r="N20" s="18">
        <f>DATEDIF(staff_fore[[#This Row],[START]],staff_fore[[#This Row],[END]],"m")+1</f>
        <v>7</v>
      </c>
      <c r="O20" s="21">
        <f t="shared" si="6"/>
        <v>37193</v>
      </c>
      <c r="P20" s="21">
        <f t="shared" si="5"/>
        <v>37193</v>
      </c>
      <c r="Q20" s="21">
        <f t="shared" si="5"/>
        <v>37193</v>
      </c>
      <c r="R20" s="21">
        <f t="shared" si="5"/>
        <v>37193</v>
      </c>
      <c r="S20" s="21">
        <f t="shared" si="5"/>
        <v>37193</v>
      </c>
      <c r="T20" s="21">
        <f t="shared" si="5"/>
        <v>37193</v>
      </c>
      <c r="U20" s="21">
        <f t="shared" si="5"/>
        <v>37193</v>
      </c>
      <c r="V20" s="21">
        <f t="shared" si="5"/>
        <v>0</v>
      </c>
      <c r="W20" s="21">
        <f t="shared" si="5"/>
        <v>0</v>
      </c>
      <c r="X20" s="21">
        <f t="shared" si="5"/>
        <v>0</v>
      </c>
      <c r="Y20" s="21">
        <f t="shared" si="5"/>
        <v>0</v>
      </c>
      <c r="Z20" s="21">
        <f t="shared" si="5"/>
        <v>0</v>
      </c>
      <c r="AA20" s="19">
        <f>staff_fore[[#This Row],[Column2]]*staff_fore[[#This Row],[Column12]]</f>
        <v>260351</v>
      </c>
      <c r="AB20" s="11"/>
    </row>
    <row r="21" spans="1:28" ht="20.100000000000001" customHeight="1" x14ac:dyDescent="0.25">
      <c r="A21" s="6">
        <v>14</v>
      </c>
      <c r="B21" s="7" t="s">
        <v>24</v>
      </c>
      <c r="C21" s="8">
        <v>54024</v>
      </c>
      <c r="D21" s="7" t="s">
        <v>84</v>
      </c>
      <c r="E21" s="7" t="s">
        <v>25</v>
      </c>
      <c r="F21" s="7" t="s">
        <v>122</v>
      </c>
      <c r="G21" s="19">
        <v>32939</v>
      </c>
      <c r="H21" s="9">
        <v>45292</v>
      </c>
      <c r="I21" s="9">
        <v>45504</v>
      </c>
      <c r="J21" s="9"/>
      <c r="K21" s="7">
        <f t="shared" ca="1" si="2"/>
        <v>-9</v>
      </c>
      <c r="L21" s="7">
        <f t="shared" si="3"/>
        <v>213</v>
      </c>
      <c r="M21" s="10">
        <f t="shared" ca="1" si="4"/>
        <v>-4.2253521126760563E-2</v>
      </c>
      <c r="N21" s="18">
        <f>DATEDIF(staff_fore[[#This Row],[START]],staff_fore[[#This Row],[END]],"m")+1</f>
        <v>7</v>
      </c>
      <c r="O21" s="21">
        <f t="shared" si="6"/>
        <v>32939</v>
      </c>
      <c r="P21" s="21">
        <f t="shared" si="5"/>
        <v>32939</v>
      </c>
      <c r="Q21" s="21">
        <f t="shared" si="5"/>
        <v>32939</v>
      </c>
      <c r="R21" s="21">
        <f t="shared" si="5"/>
        <v>32939</v>
      </c>
      <c r="S21" s="21">
        <f t="shared" si="5"/>
        <v>32939</v>
      </c>
      <c r="T21" s="21">
        <f t="shared" si="5"/>
        <v>32939</v>
      </c>
      <c r="U21" s="21">
        <f t="shared" si="5"/>
        <v>32939</v>
      </c>
      <c r="V21" s="21">
        <f t="shared" si="5"/>
        <v>0</v>
      </c>
      <c r="W21" s="21">
        <f t="shared" si="5"/>
        <v>0</v>
      </c>
      <c r="X21" s="21">
        <f t="shared" si="5"/>
        <v>0</v>
      </c>
      <c r="Y21" s="21">
        <f t="shared" si="5"/>
        <v>0</v>
      </c>
      <c r="Z21" s="21">
        <f t="shared" si="5"/>
        <v>0</v>
      </c>
      <c r="AA21" s="19">
        <f>staff_fore[[#This Row],[Column2]]*staff_fore[[#This Row],[Column12]]</f>
        <v>230573</v>
      </c>
      <c r="AB21" s="7"/>
    </row>
    <row r="22" spans="1:28" ht="20.100000000000001" customHeight="1" x14ac:dyDescent="0.25">
      <c r="A22" s="6">
        <v>15</v>
      </c>
      <c r="B22" s="7" t="s">
        <v>24</v>
      </c>
      <c r="C22" s="8">
        <v>54025</v>
      </c>
      <c r="D22" s="7" t="s">
        <v>85</v>
      </c>
      <c r="E22" s="7" t="s">
        <v>27</v>
      </c>
      <c r="F22" s="7" t="s">
        <v>116</v>
      </c>
      <c r="G22" s="19">
        <v>21345</v>
      </c>
      <c r="H22" s="9">
        <v>45292</v>
      </c>
      <c r="I22" s="9">
        <v>45504</v>
      </c>
      <c r="J22" s="9"/>
      <c r="K22" s="7">
        <f t="shared" ca="1" si="2"/>
        <v>-9</v>
      </c>
      <c r="L22" s="7">
        <f t="shared" si="3"/>
        <v>213</v>
      </c>
      <c r="M22" s="10">
        <f t="shared" ca="1" si="4"/>
        <v>-4.2253521126760563E-2</v>
      </c>
      <c r="N22" s="18">
        <f>DATEDIF(staff_fore[[#This Row],[START]],staff_fore[[#This Row],[END]],"m")+1</f>
        <v>7</v>
      </c>
      <c r="O22" s="21">
        <f t="shared" si="6"/>
        <v>21345</v>
      </c>
      <c r="P22" s="21">
        <f t="shared" si="5"/>
        <v>21345</v>
      </c>
      <c r="Q22" s="21">
        <f t="shared" si="5"/>
        <v>21345</v>
      </c>
      <c r="R22" s="21">
        <f t="shared" si="5"/>
        <v>21345</v>
      </c>
      <c r="S22" s="21">
        <f t="shared" si="5"/>
        <v>21345</v>
      </c>
      <c r="T22" s="21">
        <f t="shared" si="5"/>
        <v>21345</v>
      </c>
      <c r="U22" s="21">
        <f t="shared" si="5"/>
        <v>21345</v>
      </c>
      <c r="V22" s="21">
        <f t="shared" si="5"/>
        <v>0</v>
      </c>
      <c r="W22" s="21">
        <f t="shared" si="5"/>
        <v>0</v>
      </c>
      <c r="X22" s="21">
        <f t="shared" si="5"/>
        <v>0</v>
      </c>
      <c r="Y22" s="21">
        <f t="shared" si="5"/>
        <v>0</v>
      </c>
      <c r="Z22" s="21">
        <f t="shared" si="5"/>
        <v>0</v>
      </c>
      <c r="AA22" s="19">
        <f>staff_fore[[#This Row],[Column2]]*staff_fore[[#This Row],[Column12]]</f>
        <v>149415</v>
      </c>
      <c r="AB22" s="7"/>
    </row>
    <row r="23" spans="1:28" ht="20.100000000000001" customHeight="1" x14ac:dyDescent="0.25">
      <c r="A23" s="6">
        <v>16</v>
      </c>
      <c r="B23" s="7" t="s">
        <v>24</v>
      </c>
      <c r="C23" s="8">
        <v>54026</v>
      </c>
      <c r="D23" s="7" t="s">
        <v>86</v>
      </c>
      <c r="E23" s="7" t="s">
        <v>27</v>
      </c>
      <c r="F23" s="7" t="s">
        <v>117</v>
      </c>
      <c r="G23" s="19">
        <v>37791</v>
      </c>
      <c r="H23" s="9">
        <v>45292</v>
      </c>
      <c r="I23" s="9">
        <v>45504</v>
      </c>
      <c r="J23" s="9"/>
      <c r="K23" s="7">
        <f t="shared" ca="1" si="2"/>
        <v>-9</v>
      </c>
      <c r="L23" s="7">
        <f t="shared" si="3"/>
        <v>213</v>
      </c>
      <c r="M23" s="10">
        <f t="shared" ca="1" si="4"/>
        <v>-4.2253521126760563E-2</v>
      </c>
      <c r="N23" s="18">
        <f>DATEDIF(staff_fore[[#This Row],[START]],staff_fore[[#This Row],[END]],"m")+1</f>
        <v>7</v>
      </c>
      <c r="O23" s="21">
        <f t="shared" si="6"/>
        <v>37791</v>
      </c>
      <c r="P23" s="21">
        <f t="shared" si="5"/>
        <v>37791</v>
      </c>
      <c r="Q23" s="21">
        <f t="shared" si="5"/>
        <v>37791</v>
      </c>
      <c r="R23" s="21">
        <f t="shared" si="5"/>
        <v>37791</v>
      </c>
      <c r="S23" s="21">
        <f t="shared" si="5"/>
        <v>37791</v>
      </c>
      <c r="T23" s="21">
        <f t="shared" si="5"/>
        <v>37791</v>
      </c>
      <c r="U23" s="21">
        <f t="shared" si="5"/>
        <v>37791</v>
      </c>
      <c r="V23" s="21">
        <f t="shared" si="5"/>
        <v>0</v>
      </c>
      <c r="W23" s="21">
        <f t="shared" si="5"/>
        <v>0</v>
      </c>
      <c r="X23" s="21">
        <f t="shared" si="5"/>
        <v>0</v>
      </c>
      <c r="Y23" s="21">
        <f t="shared" si="5"/>
        <v>0</v>
      </c>
      <c r="Z23" s="21">
        <f t="shared" si="5"/>
        <v>0</v>
      </c>
      <c r="AA23" s="19">
        <f>staff_fore[[#This Row],[Column2]]*staff_fore[[#This Row],[Column12]]</f>
        <v>264537</v>
      </c>
      <c r="AB23" s="7"/>
    </row>
    <row r="24" spans="1:28" ht="20.100000000000001" customHeight="1" x14ac:dyDescent="0.25">
      <c r="A24" s="6">
        <v>17</v>
      </c>
      <c r="B24" s="7" t="s">
        <v>24</v>
      </c>
      <c r="C24" s="8">
        <v>54027</v>
      </c>
      <c r="D24" s="7" t="s">
        <v>87</v>
      </c>
      <c r="E24" s="7" t="s">
        <v>36</v>
      </c>
      <c r="F24" s="7" t="s">
        <v>118</v>
      </c>
      <c r="G24" s="19">
        <v>37277</v>
      </c>
      <c r="H24" s="9">
        <v>45292</v>
      </c>
      <c r="I24" s="9">
        <v>45504</v>
      </c>
      <c r="J24" s="9"/>
      <c r="K24" s="7">
        <f t="shared" ca="1" si="2"/>
        <v>-9</v>
      </c>
      <c r="L24" s="7">
        <f t="shared" si="3"/>
        <v>213</v>
      </c>
      <c r="M24" s="10">
        <f t="shared" ca="1" si="4"/>
        <v>-4.2253521126760563E-2</v>
      </c>
      <c r="N24" s="18">
        <f>DATEDIF(staff_fore[[#This Row],[START]],staff_fore[[#This Row],[END]],"m")+1</f>
        <v>7</v>
      </c>
      <c r="O24" s="21">
        <f t="shared" si="6"/>
        <v>37277</v>
      </c>
      <c r="P24" s="21">
        <f t="shared" si="6"/>
        <v>37277</v>
      </c>
      <c r="Q24" s="21">
        <f t="shared" si="6"/>
        <v>37277</v>
      </c>
      <c r="R24" s="21">
        <f t="shared" si="6"/>
        <v>37277</v>
      </c>
      <c r="S24" s="21">
        <f t="shared" si="6"/>
        <v>37277</v>
      </c>
      <c r="T24" s="21">
        <f t="shared" si="6"/>
        <v>37277</v>
      </c>
      <c r="U24" s="21">
        <f t="shared" si="6"/>
        <v>37277</v>
      </c>
      <c r="V24" s="21">
        <f t="shared" si="6"/>
        <v>0</v>
      </c>
      <c r="W24" s="21">
        <f t="shared" si="6"/>
        <v>0</v>
      </c>
      <c r="X24" s="21">
        <f t="shared" si="6"/>
        <v>0</v>
      </c>
      <c r="Y24" s="21">
        <f t="shared" si="6"/>
        <v>0</v>
      </c>
      <c r="Z24" s="21">
        <f t="shared" si="6"/>
        <v>0</v>
      </c>
      <c r="AA24" s="19">
        <f>staff_fore[[#This Row],[Column2]]*staff_fore[[#This Row],[Column12]]</f>
        <v>260939</v>
      </c>
      <c r="AB24" s="11"/>
    </row>
    <row r="25" spans="1:28" ht="20.100000000000001" customHeight="1" x14ac:dyDescent="0.25">
      <c r="A25" s="6">
        <v>18</v>
      </c>
      <c r="B25" s="7" t="s">
        <v>24</v>
      </c>
      <c r="C25" s="8">
        <v>54028</v>
      </c>
      <c r="D25" s="7" t="s">
        <v>88</v>
      </c>
      <c r="E25" s="7" t="s">
        <v>28</v>
      </c>
      <c r="F25" s="7" t="s">
        <v>116</v>
      </c>
      <c r="G25" s="19">
        <v>26657</v>
      </c>
      <c r="H25" s="9">
        <v>45292</v>
      </c>
      <c r="I25" s="9">
        <v>45504</v>
      </c>
      <c r="J25" s="9"/>
      <c r="K25" s="7">
        <f t="shared" ca="1" si="2"/>
        <v>-9</v>
      </c>
      <c r="L25" s="7">
        <f t="shared" si="3"/>
        <v>213</v>
      </c>
      <c r="M25" s="10">
        <f t="shared" ca="1" si="4"/>
        <v>-4.2253521126760563E-2</v>
      </c>
      <c r="N25" s="18">
        <f>DATEDIF(staff_fore[[#This Row],[START]],staff_fore[[#This Row],[END]],"m")+1</f>
        <v>7</v>
      </c>
      <c r="O25" s="21">
        <f t="shared" si="6"/>
        <v>26657</v>
      </c>
      <c r="P25" s="21">
        <f t="shared" si="6"/>
        <v>26657</v>
      </c>
      <c r="Q25" s="21">
        <f t="shared" si="6"/>
        <v>26657</v>
      </c>
      <c r="R25" s="21">
        <f t="shared" si="6"/>
        <v>26657</v>
      </c>
      <c r="S25" s="21">
        <f t="shared" si="6"/>
        <v>26657</v>
      </c>
      <c r="T25" s="21">
        <f t="shared" si="6"/>
        <v>26657</v>
      </c>
      <c r="U25" s="21">
        <f t="shared" si="6"/>
        <v>26657</v>
      </c>
      <c r="V25" s="21">
        <f t="shared" si="6"/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1">
        <f t="shared" si="6"/>
        <v>0</v>
      </c>
      <c r="AA25" s="19">
        <f>staff_fore[[#This Row],[Column2]]*staff_fore[[#This Row],[Column12]]</f>
        <v>186599</v>
      </c>
      <c r="AB25" s="11"/>
    </row>
    <row r="26" spans="1:28" ht="20.100000000000001" customHeight="1" x14ac:dyDescent="0.25">
      <c r="A26" s="6">
        <v>19</v>
      </c>
      <c r="B26" s="7" t="s">
        <v>24</v>
      </c>
      <c r="C26" s="8">
        <v>54029</v>
      </c>
      <c r="D26" s="7" t="s">
        <v>89</v>
      </c>
      <c r="E26" s="7" t="s">
        <v>28</v>
      </c>
      <c r="F26" s="7" t="s">
        <v>117</v>
      </c>
      <c r="G26" s="19">
        <v>40926</v>
      </c>
      <c r="H26" s="9">
        <v>45292</v>
      </c>
      <c r="I26" s="9">
        <v>45504</v>
      </c>
      <c r="J26" s="9"/>
      <c r="K26" s="7">
        <f t="shared" ca="1" si="2"/>
        <v>-9</v>
      </c>
      <c r="L26" s="7">
        <f t="shared" si="3"/>
        <v>213</v>
      </c>
      <c r="M26" s="10">
        <f t="shared" ca="1" si="4"/>
        <v>-4.2253521126760563E-2</v>
      </c>
      <c r="N26" s="18">
        <f>DATEDIF(staff_fore[[#This Row],[START]],staff_fore[[#This Row],[END]],"m")+1</f>
        <v>7</v>
      </c>
      <c r="O26" s="21">
        <f t="shared" si="6"/>
        <v>40926</v>
      </c>
      <c r="P26" s="21">
        <f t="shared" si="6"/>
        <v>40926</v>
      </c>
      <c r="Q26" s="21">
        <f t="shared" si="6"/>
        <v>40926</v>
      </c>
      <c r="R26" s="21">
        <f t="shared" si="6"/>
        <v>40926</v>
      </c>
      <c r="S26" s="21">
        <f t="shared" si="6"/>
        <v>40926</v>
      </c>
      <c r="T26" s="21">
        <f t="shared" si="6"/>
        <v>40926</v>
      </c>
      <c r="U26" s="21">
        <f t="shared" si="6"/>
        <v>40926</v>
      </c>
      <c r="V26" s="21">
        <f t="shared" si="6"/>
        <v>0</v>
      </c>
      <c r="W26" s="21">
        <f t="shared" si="6"/>
        <v>0</v>
      </c>
      <c r="X26" s="21">
        <f t="shared" si="6"/>
        <v>0</v>
      </c>
      <c r="Y26" s="21">
        <f t="shared" si="6"/>
        <v>0</v>
      </c>
      <c r="Z26" s="21">
        <f t="shared" si="6"/>
        <v>0</v>
      </c>
      <c r="AA26" s="19">
        <f>staff_fore[[#This Row],[Column2]]*staff_fore[[#This Row],[Column12]]</f>
        <v>286482</v>
      </c>
      <c r="AB26" s="7"/>
    </row>
    <row r="27" spans="1:28" ht="20.100000000000001" customHeight="1" x14ac:dyDescent="0.25">
      <c r="A27" s="6">
        <v>20</v>
      </c>
      <c r="B27" s="7" t="s">
        <v>24</v>
      </c>
      <c r="C27" s="8">
        <v>54030</v>
      </c>
      <c r="D27" s="7" t="s">
        <v>90</v>
      </c>
      <c r="E27" s="7" t="s">
        <v>28</v>
      </c>
      <c r="F27" s="7" t="s">
        <v>118</v>
      </c>
      <c r="G27" s="19">
        <v>43057</v>
      </c>
      <c r="H27" s="9">
        <v>45292</v>
      </c>
      <c r="I27" s="9">
        <v>45504</v>
      </c>
      <c r="J27" s="9"/>
      <c r="K27" s="7">
        <f t="shared" ca="1" si="2"/>
        <v>-9</v>
      </c>
      <c r="L27" s="7">
        <f t="shared" si="3"/>
        <v>213</v>
      </c>
      <c r="M27" s="10">
        <f t="shared" ca="1" si="4"/>
        <v>-4.2253521126760563E-2</v>
      </c>
      <c r="N27" s="18">
        <f>DATEDIF(staff_fore[[#This Row],[START]],staff_fore[[#This Row],[END]],"m")+1</f>
        <v>7</v>
      </c>
      <c r="O27" s="21">
        <f t="shared" si="6"/>
        <v>43057</v>
      </c>
      <c r="P27" s="21">
        <f t="shared" si="6"/>
        <v>43057</v>
      </c>
      <c r="Q27" s="21">
        <f t="shared" si="6"/>
        <v>43057</v>
      </c>
      <c r="R27" s="21">
        <f t="shared" si="6"/>
        <v>43057</v>
      </c>
      <c r="S27" s="21">
        <f t="shared" si="6"/>
        <v>43057</v>
      </c>
      <c r="T27" s="21">
        <f t="shared" si="6"/>
        <v>43057</v>
      </c>
      <c r="U27" s="21">
        <f t="shared" si="6"/>
        <v>43057</v>
      </c>
      <c r="V27" s="21">
        <f t="shared" si="6"/>
        <v>0</v>
      </c>
      <c r="W27" s="21">
        <f t="shared" si="6"/>
        <v>0</v>
      </c>
      <c r="X27" s="21">
        <f t="shared" si="6"/>
        <v>0</v>
      </c>
      <c r="Y27" s="21">
        <f t="shared" si="6"/>
        <v>0</v>
      </c>
      <c r="Z27" s="21">
        <f t="shared" si="6"/>
        <v>0</v>
      </c>
      <c r="AA27" s="19">
        <f>staff_fore[[#This Row],[Column2]]*staff_fore[[#This Row],[Column12]]</f>
        <v>301399</v>
      </c>
      <c r="AB27" s="7"/>
    </row>
    <row r="28" spans="1:28" ht="20.100000000000001" customHeight="1" x14ac:dyDescent="0.25">
      <c r="A28" s="6">
        <v>21</v>
      </c>
      <c r="B28" s="7" t="s">
        <v>24</v>
      </c>
      <c r="C28" s="8">
        <v>54031</v>
      </c>
      <c r="D28" s="7" t="s">
        <v>91</v>
      </c>
      <c r="E28" s="7" t="s">
        <v>28</v>
      </c>
      <c r="F28" s="7" t="s">
        <v>118</v>
      </c>
      <c r="G28" s="19">
        <v>29344</v>
      </c>
      <c r="H28" s="9">
        <v>45292</v>
      </c>
      <c r="I28" s="9">
        <v>45504</v>
      </c>
      <c r="J28" s="9"/>
      <c r="K28" s="7">
        <f t="shared" ca="1" si="2"/>
        <v>-9</v>
      </c>
      <c r="L28" s="7">
        <f t="shared" si="3"/>
        <v>213</v>
      </c>
      <c r="M28" s="10">
        <f t="shared" ca="1" si="4"/>
        <v>-4.2253521126760563E-2</v>
      </c>
      <c r="N28" s="18">
        <f>DATEDIF(staff_fore[[#This Row],[START]],staff_fore[[#This Row],[END]],"m")+1</f>
        <v>7</v>
      </c>
      <c r="O28" s="21">
        <f t="shared" si="6"/>
        <v>29344</v>
      </c>
      <c r="P28" s="21">
        <f t="shared" si="6"/>
        <v>29344</v>
      </c>
      <c r="Q28" s="21">
        <f t="shared" si="6"/>
        <v>29344</v>
      </c>
      <c r="R28" s="21">
        <f t="shared" si="6"/>
        <v>29344</v>
      </c>
      <c r="S28" s="21">
        <f t="shared" si="6"/>
        <v>29344</v>
      </c>
      <c r="T28" s="21">
        <f t="shared" si="6"/>
        <v>29344</v>
      </c>
      <c r="U28" s="21">
        <f t="shared" si="6"/>
        <v>29344</v>
      </c>
      <c r="V28" s="21">
        <f t="shared" si="6"/>
        <v>0</v>
      </c>
      <c r="W28" s="21">
        <f t="shared" si="6"/>
        <v>0</v>
      </c>
      <c r="X28" s="21">
        <f t="shared" si="6"/>
        <v>0</v>
      </c>
      <c r="Y28" s="21">
        <f t="shared" si="6"/>
        <v>0</v>
      </c>
      <c r="Z28" s="21">
        <f t="shared" si="6"/>
        <v>0</v>
      </c>
      <c r="AA28" s="19">
        <f>staff_fore[[#This Row],[Column2]]*staff_fore[[#This Row],[Column12]]</f>
        <v>205408</v>
      </c>
      <c r="AB28" s="11"/>
    </row>
    <row r="29" spans="1:28" ht="20.100000000000001" customHeight="1" x14ac:dyDescent="0.25">
      <c r="A29" s="6">
        <v>22</v>
      </c>
      <c r="B29" s="7" t="s">
        <v>24</v>
      </c>
      <c r="C29" s="8">
        <v>54032</v>
      </c>
      <c r="D29" s="7" t="s">
        <v>92</v>
      </c>
      <c r="E29" s="7" t="s">
        <v>28</v>
      </c>
      <c r="F29" s="7" t="s">
        <v>116</v>
      </c>
      <c r="G29" s="19">
        <v>40568</v>
      </c>
      <c r="H29" s="9">
        <v>45292</v>
      </c>
      <c r="I29" s="9">
        <v>45504</v>
      </c>
      <c r="J29" s="9"/>
      <c r="K29" s="7">
        <f t="shared" ca="1" si="2"/>
        <v>-9</v>
      </c>
      <c r="L29" s="7">
        <f t="shared" si="3"/>
        <v>213</v>
      </c>
      <c r="M29" s="10">
        <f t="shared" ca="1" si="4"/>
        <v>-4.2253521126760563E-2</v>
      </c>
      <c r="N29" s="18">
        <f>DATEDIF(staff_fore[[#This Row],[START]],staff_fore[[#This Row],[END]],"m")+1</f>
        <v>7</v>
      </c>
      <c r="O29" s="21">
        <f t="shared" si="6"/>
        <v>40568</v>
      </c>
      <c r="P29" s="21">
        <f t="shared" si="6"/>
        <v>40568</v>
      </c>
      <c r="Q29" s="21">
        <f t="shared" si="6"/>
        <v>40568</v>
      </c>
      <c r="R29" s="21">
        <f t="shared" si="6"/>
        <v>40568</v>
      </c>
      <c r="S29" s="21">
        <f t="shared" si="6"/>
        <v>40568</v>
      </c>
      <c r="T29" s="21">
        <f t="shared" si="6"/>
        <v>40568</v>
      </c>
      <c r="U29" s="21">
        <f t="shared" si="6"/>
        <v>40568</v>
      </c>
      <c r="V29" s="21">
        <f t="shared" si="6"/>
        <v>0</v>
      </c>
      <c r="W29" s="21">
        <f t="shared" si="6"/>
        <v>0</v>
      </c>
      <c r="X29" s="21">
        <f t="shared" si="6"/>
        <v>0</v>
      </c>
      <c r="Y29" s="21">
        <f t="shared" si="6"/>
        <v>0</v>
      </c>
      <c r="Z29" s="21">
        <f t="shared" si="6"/>
        <v>0</v>
      </c>
      <c r="AA29" s="19">
        <f>staff_fore[[#This Row],[Column2]]*staff_fore[[#This Row],[Column12]]</f>
        <v>283976</v>
      </c>
      <c r="AB29" s="11"/>
    </row>
    <row r="30" spans="1:28" ht="20.100000000000001" customHeight="1" x14ac:dyDescent="0.25">
      <c r="A30" s="6">
        <v>23</v>
      </c>
      <c r="B30" s="7" t="s">
        <v>24</v>
      </c>
      <c r="C30" s="8">
        <v>54033</v>
      </c>
      <c r="D30" s="7" t="s">
        <v>93</v>
      </c>
      <c r="E30" s="7" t="s">
        <v>28</v>
      </c>
      <c r="F30" s="7" t="s">
        <v>117</v>
      </c>
      <c r="G30" s="19">
        <v>26782</v>
      </c>
      <c r="H30" s="9">
        <v>45292</v>
      </c>
      <c r="I30" s="9">
        <v>45504</v>
      </c>
      <c r="J30" s="9"/>
      <c r="K30" s="7">
        <f t="shared" ca="1" si="2"/>
        <v>-9</v>
      </c>
      <c r="L30" s="7">
        <f t="shared" si="3"/>
        <v>213</v>
      </c>
      <c r="M30" s="10">
        <f t="shared" ca="1" si="4"/>
        <v>-4.2253521126760563E-2</v>
      </c>
      <c r="N30" s="18">
        <f>DATEDIF(staff_fore[[#This Row],[START]],staff_fore[[#This Row],[END]],"m")+1</f>
        <v>7</v>
      </c>
      <c r="O30" s="21">
        <f t="shared" si="6"/>
        <v>26782</v>
      </c>
      <c r="P30" s="21">
        <f t="shared" si="6"/>
        <v>26782</v>
      </c>
      <c r="Q30" s="21">
        <f t="shared" si="6"/>
        <v>26782</v>
      </c>
      <c r="R30" s="21">
        <f t="shared" si="6"/>
        <v>26782</v>
      </c>
      <c r="S30" s="21">
        <f t="shared" si="6"/>
        <v>26782</v>
      </c>
      <c r="T30" s="21">
        <f t="shared" si="6"/>
        <v>26782</v>
      </c>
      <c r="U30" s="21">
        <f t="shared" si="6"/>
        <v>26782</v>
      </c>
      <c r="V30" s="21">
        <f t="shared" si="6"/>
        <v>0</v>
      </c>
      <c r="W30" s="21">
        <f t="shared" si="6"/>
        <v>0</v>
      </c>
      <c r="X30" s="21">
        <f t="shared" si="6"/>
        <v>0</v>
      </c>
      <c r="Y30" s="21">
        <f t="shared" si="6"/>
        <v>0</v>
      </c>
      <c r="Z30" s="21">
        <f t="shared" si="6"/>
        <v>0</v>
      </c>
      <c r="AA30" s="19">
        <f>staff_fore[[#This Row],[Column2]]*staff_fore[[#This Row],[Column12]]</f>
        <v>187474</v>
      </c>
      <c r="AB30" s="11"/>
    </row>
    <row r="31" spans="1:28" ht="20.100000000000001" customHeight="1" x14ac:dyDescent="0.25">
      <c r="A31" s="6">
        <v>24</v>
      </c>
      <c r="B31" s="7" t="s">
        <v>24</v>
      </c>
      <c r="C31" s="8">
        <v>54034</v>
      </c>
      <c r="D31" s="7" t="s">
        <v>94</v>
      </c>
      <c r="E31" s="7" t="s">
        <v>34</v>
      </c>
      <c r="F31" s="7" t="s">
        <v>118</v>
      </c>
      <c r="G31" s="19">
        <v>41473</v>
      </c>
      <c r="H31" s="9">
        <v>45292</v>
      </c>
      <c r="I31" s="9">
        <v>45504</v>
      </c>
      <c r="J31" s="9"/>
      <c r="K31" s="7">
        <f t="shared" ref="K31:K51" ca="1" si="7">IF(I31&gt;TODAY(),TODAY()-H31+1,I31-H31+1)</f>
        <v>-9</v>
      </c>
      <c r="L31" s="7">
        <f t="shared" ref="L31:L51" si="8">IF(J31="",I31-H31+1,J31-H31+1)</f>
        <v>213</v>
      </c>
      <c r="M31" s="10">
        <f t="shared" ref="M31:M51" ca="1" si="9">K31/L31</f>
        <v>-4.2253521126760563E-2</v>
      </c>
      <c r="N31" s="18">
        <f>DATEDIF(staff_fore[[#This Row],[START]],staff_fore[[#This Row],[END]],"m")+1</f>
        <v>7</v>
      </c>
      <c r="O31" s="21">
        <f t="shared" si="6"/>
        <v>41473</v>
      </c>
      <c r="P31" s="21">
        <f t="shared" si="6"/>
        <v>41473</v>
      </c>
      <c r="Q31" s="21">
        <f t="shared" si="6"/>
        <v>41473</v>
      </c>
      <c r="R31" s="21">
        <f t="shared" si="6"/>
        <v>41473</v>
      </c>
      <c r="S31" s="21">
        <f t="shared" si="6"/>
        <v>41473</v>
      </c>
      <c r="T31" s="21">
        <f t="shared" si="6"/>
        <v>41473</v>
      </c>
      <c r="U31" s="21">
        <f t="shared" si="6"/>
        <v>41473</v>
      </c>
      <c r="V31" s="21">
        <f t="shared" si="6"/>
        <v>0</v>
      </c>
      <c r="W31" s="21">
        <f t="shared" si="6"/>
        <v>0</v>
      </c>
      <c r="X31" s="21">
        <f t="shared" si="6"/>
        <v>0</v>
      </c>
      <c r="Y31" s="21">
        <f t="shared" si="6"/>
        <v>0</v>
      </c>
      <c r="Z31" s="21">
        <f t="shared" si="6"/>
        <v>0</v>
      </c>
      <c r="AA31" s="19">
        <f>staff_fore[[#This Row],[Column2]]*staff_fore[[#This Row],[Column12]]</f>
        <v>290311</v>
      </c>
      <c r="AB31" s="7"/>
    </row>
    <row r="32" spans="1:28" ht="20.100000000000001" customHeight="1" x14ac:dyDescent="0.25">
      <c r="A32" s="6">
        <v>25</v>
      </c>
      <c r="B32" s="7" t="s">
        <v>24</v>
      </c>
      <c r="C32" s="8">
        <v>54035</v>
      </c>
      <c r="D32" s="7" t="s">
        <v>95</v>
      </c>
      <c r="E32" s="7" t="s">
        <v>34</v>
      </c>
      <c r="F32" s="7" t="s">
        <v>117</v>
      </c>
      <c r="G32" s="19">
        <v>36463</v>
      </c>
      <c r="H32" s="9">
        <v>45292</v>
      </c>
      <c r="I32" s="9">
        <v>45504</v>
      </c>
      <c r="J32" s="9"/>
      <c r="K32" s="7">
        <f t="shared" ca="1" si="7"/>
        <v>-9</v>
      </c>
      <c r="L32" s="7">
        <f t="shared" si="8"/>
        <v>213</v>
      </c>
      <c r="M32" s="10">
        <f t="shared" ca="1" si="9"/>
        <v>-4.2253521126760563E-2</v>
      </c>
      <c r="N32" s="18">
        <f>DATEDIF(staff_fore[[#This Row],[START]],staff_fore[[#This Row],[END]],"m")+1</f>
        <v>7</v>
      </c>
      <c r="O32" s="21">
        <f t="shared" si="6"/>
        <v>36463</v>
      </c>
      <c r="P32" s="21">
        <f t="shared" si="6"/>
        <v>36463</v>
      </c>
      <c r="Q32" s="21">
        <f t="shared" si="6"/>
        <v>36463</v>
      </c>
      <c r="R32" s="21">
        <f t="shared" si="6"/>
        <v>36463</v>
      </c>
      <c r="S32" s="21">
        <f t="shared" si="6"/>
        <v>36463</v>
      </c>
      <c r="T32" s="21">
        <f t="shared" si="6"/>
        <v>36463</v>
      </c>
      <c r="U32" s="21">
        <f t="shared" si="6"/>
        <v>36463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21">
        <f t="shared" si="6"/>
        <v>0</v>
      </c>
      <c r="AA32" s="19">
        <f>staff_fore[[#This Row],[Column2]]*staff_fore[[#This Row],[Column12]]</f>
        <v>255241</v>
      </c>
      <c r="AB32" s="11"/>
    </row>
    <row r="33" spans="1:28" ht="20.100000000000001" customHeight="1" x14ac:dyDescent="0.25">
      <c r="A33" s="6">
        <v>26</v>
      </c>
      <c r="B33" s="7" t="s">
        <v>24</v>
      </c>
      <c r="C33" s="8">
        <v>54036</v>
      </c>
      <c r="D33" s="7" t="s">
        <v>96</v>
      </c>
      <c r="E33" s="7" t="s">
        <v>34</v>
      </c>
      <c r="F33" s="7" t="s">
        <v>118</v>
      </c>
      <c r="G33" s="19">
        <v>38938</v>
      </c>
      <c r="H33" s="9">
        <v>45292</v>
      </c>
      <c r="I33" s="9">
        <v>45504</v>
      </c>
      <c r="J33" s="9"/>
      <c r="K33" s="7">
        <f t="shared" ca="1" si="7"/>
        <v>-9</v>
      </c>
      <c r="L33" s="7">
        <f t="shared" si="8"/>
        <v>213</v>
      </c>
      <c r="M33" s="10">
        <f t="shared" ca="1" si="9"/>
        <v>-4.2253521126760563E-2</v>
      </c>
      <c r="N33" s="18">
        <f>DATEDIF(staff_fore[[#This Row],[START]],staff_fore[[#This Row],[END]],"m")+1</f>
        <v>7</v>
      </c>
      <c r="O33" s="21">
        <f t="shared" si="6"/>
        <v>38938</v>
      </c>
      <c r="P33" s="21">
        <f t="shared" si="6"/>
        <v>38938</v>
      </c>
      <c r="Q33" s="21">
        <f t="shared" si="6"/>
        <v>38938</v>
      </c>
      <c r="R33" s="21">
        <f t="shared" si="6"/>
        <v>38938</v>
      </c>
      <c r="S33" s="21">
        <f t="shared" si="6"/>
        <v>38938</v>
      </c>
      <c r="T33" s="21">
        <f t="shared" si="6"/>
        <v>38938</v>
      </c>
      <c r="U33" s="21">
        <f t="shared" si="6"/>
        <v>38938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  <c r="Z33" s="21">
        <f t="shared" si="6"/>
        <v>0</v>
      </c>
      <c r="AA33" s="19">
        <f>staff_fore[[#This Row],[Column2]]*staff_fore[[#This Row],[Column12]]</f>
        <v>272566</v>
      </c>
      <c r="AB33" s="11"/>
    </row>
    <row r="34" spans="1:28" ht="20.100000000000001" customHeight="1" x14ac:dyDescent="0.25">
      <c r="A34" s="6">
        <v>27</v>
      </c>
      <c r="B34" s="7" t="s">
        <v>24</v>
      </c>
      <c r="C34" s="8">
        <v>54037</v>
      </c>
      <c r="D34" s="7" t="s">
        <v>97</v>
      </c>
      <c r="E34" s="7" t="s">
        <v>34</v>
      </c>
      <c r="F34" s="7" t="s">
        <v>116</v>
      </c>
      <c r="G34" s="19">
        <v>37731</v>
      </c>
      <c r="H34" s="9">
        <v>45292</v>
      </c>
      <c r="I34" s="9">
        <v>45504</v>
      </c>
      <c r="J34" s="9"/>
      <c r="K34" s="7">
        <f t="shared" ca="1" si="7"/>
        <v>-9</v>
      </c>
      <c r="L34" s="7">
        <f t="shared" si="8"/>
        <v>213</v>
      </c>
      <c r="M34" s="10">
        <f t="shared" ca="1" si="9"/>
        <v>-4.2253521126760563E-2</v>
      </c>
      <c r="N34" s="18">
        <f>DATEDIF(staff_fore[[#This Row],[START]],staff_fore[[#This Row],[END]],"m")+1</f>
        <v>7</v>
      </c>
      <c r="O34" s="21">
        <f t="shared" si="6"/>
        <v>37731</v>
      </c>
      <c r="P34" s="21">
        <f t="shared" si="6"/>
        <v>37731</v>
      </c>
      <c r="Q34" s="21">
        <f t="shared" si="6"/>
        <v>37731</v>
      </c>
      <c r="R34" s="21">
        <f t="shared" si="6"/>
        <v>37731</v>
      </c>
      <c r="S34" s="21">
        <f t="shared" si="6"/>
        <v>37731</v>
      </c>
      <c r="T34" s="21">
        <f t="shared" si="6"/>
        <v>37731</v>
      </c>
      <c r="U34" s="21">
        <f t="shared" si="6"/>
        <v>37731</v>
      </c>
      <c r="V34" s="21">
        <f t="shared" si="6"/>
        <v>0</v>
      </c>
      <c r="W34" s="21">
        <f t="shared" si="6"/>
        <v>0</v>
      </c>
      <c r="X34" s="21">
        <f t="shared" si="6"/>
        <v>0</v>
      </c>
      <c r="Y34" s="21">
        <f t="shared" si="6"/>
        <v>0</v>
      </c>
      <c r="Z34" s="21">
        <f t="shared" si="6"/>
        <v>0</v>
      </c>
      <c r="AA34" s="19">
        <f>staff_fore[[#This Row],[Column2]]*staff_fore[[#This Row],[Column12]]</f>
        <v>264117</v>
      </c>
      <c r="AB34" s="7"/>
    </row>
    <row r="35" spans="1:28" ht="20.100000000000001" customHeight="1" x14ac:dyDescent="0.25">
      <c r="A35" s="6">
        <v>28</v>
      </c>
      <c r="B35" s="7" t="s">
        <v>24</v>
      </c>
      <c r="C35" s="8">
        <v>54038</v>
      </c>
      <c r="D35" s="7" t="s">
        <v>98</v>
      </c>
      <c r="E35" s="7" t="s">
        <v>26</v>
      </c>
      <c r="F35" s="7" t="s">
        <v>117</v>
      </c>
      <c r="G35" s="19">
        <v>17113</v>
      </c>
      <c r="H35" s="9">
        <v>45292</v>
      </c>
      <c r="I35" s="9">
        <v>45504</v>
      </c>
      <c r="J35" s="9"/>
      <c r="K35" s="7">
        <f t="shared" ca="1" si="7"/>
        <v>-9</v>
      </c>
      <c r="L35" s="7">
        <f t="shared" si="8"/>
        <v>213</v>
      </c>
      <c r="M35" s="10">
        <f t="shared" ca="1" si="9"/>
        <v>-4.2253521126760563E-2</v>
      </c>
      <c r="N35" s="18">
        <f>DATEDIF(staff_fore[[#This Row],[START]],staff_fore[[#This Row],[END]],"m")+1</f>
        <v>7</v>
      </c>
      <c r="O35" s="21">
        <f t="shared" si="6"/>
        <v>17113</v>
      </c>
      <c r="P35" s="21">
        <f t="shared" si="6"/>
        <v>17113</v>
      </c>
      <c r="Q35" s="21">
        <f t="shared" si="6"/>
        <v>17113</v>
      </c>
      <c r="R35" s="21">
        <f t="shared" si="6"/>
        <v>17113</v>
      </c>
      <c r="S35" s="21">
        <f t="shared" si="6"/>
        <v>17113</v>
      </c>
      <c r="T35" s="21">
        <f t="shared" si="6"/>
        <v>17113</v>
      </c>
      <c r="U35" s="21">
        <f t="shared" si="6"/>
        <v>17113</v>
      </c>
      <c r="V35" s="21">
        <f t="shared" si="6"/>
        <v>0</v>
      </c>
      <c r="W35" s="21">
        <f t="shared" si="6"/>
        <v>0</v>
      </c>
      <c r="X35" s="21">
        <f t="shared" si="6"/>
        <v>0</v>
      </c>
      <c r="Y35" s="21">
        <f t="shared" si="6"/>
        <v>0</v>
      </c>
      <c r="Z35" s="21">
        <f t="shared" si="6"/>
        <v>0</v>
      </c>
      <c r="AA35" s="19">
        <f>staff_fore[[#This Row],[Column2]]*staff_fore[[#This Row],[Column12]]</f>
        <v>119791</v>
      </c>
      <c r="AB35" s="7"/>
    </row>
    <row r="36" spans="1:28" ht="20.100000000000001" customHeight="1" x14ac:dyDescent="0.25">
      <c r="A36" s="6">
        <v>29</v>
      </c>
      <c r="B36" s="7" t="s">
        <v>24</v>
      </c>
      <c r="C36" s="8">
        <v>54039</v>
      </c>
      <c r="D36" s="7" t="s">
        <v>99</v>
      </c>
      <c r="E36" s="7" t="s">
        <v>26</v>
      </c>
      <c r="F36" s="7" t="s">
        <v>118</v>
      </c>
      <c r="G36" s="19">
        <v>19625</v>
      </c>
      <c r="H36" s="9">
        <v>45292</v>
      </c>
      <c r="I36" s="9">
        <v>45504</v>
      </c>
      <c r="J36" s="9"/>
      <c r="K36" s="7">
        <f t="shared" ca="1" si="7"/>
        <v>-9</v>
      </c>
      <c r="L36" s="7">
        <f t="shared" si="8"/>
        <v>213</v>
      </c>
      <c r="M36" s="10">
        <f t="shared" ca="1" si="9"/>
        <v>-4.2253521126760563E-2</v>
      </c>
      <c r="N36" s="18">
        <f>DATEDIF(staff_fore[[#This Row],[START]],staff_fore[[#This Row],[END]],"m")+1</f>
        <v>7</v>
      </c>
      <c r="O36" s="21">
        <f t="shared" si="6"/>
        <v>19625</v>
      </c>
      <c r="P36" s="21">
        <f t="shared" si="6"/>
        <v>19625</v>
      </c>
      <c r="Q36" s="21">
        <f t="shared" si="6"/>
        <v>19625</v>
      </c>
      <c r="R36" s="21">
        <f t="shared" si="6"/>
        <v>19625</v>
      </c>
      <c r="S36" s="21">
        <f t="shared" si="6"/>
        <v>19625</v>
      </c>
      <c r="T36" s="21">
        <f t="shared" si="6"/>
        <v>19625</v>
      </c>
      <c r="U36" s="21">
        <f t="shared" si="6"/>
        <v>19625</v>
      </c>
      <c r="V36" s="21">
        <f t="shared" si="6"/>
        <v>0</v>
      </c>
      <c r="W36" s="21">
        <f t="shared" si="6"/>
        <v>0</v>
      </c>
      <c r="X36" s="21">
        <f t="shared" si="6"/>
        <v>0</v>
      </c>
      <c r="Y36" s="21">
        <f t="shared" si="6"/>
        <v>0</v>
      </c>
      <c r="Z36" s="21">
        <f t="shared" si="6"/>
        <v>0</v>
      </c>
      <c r="AA36" s="19">
        <f>staff_fore[[#This Row],[Column2]]*staff_fore[[#This Row],[Column12]]</f>
        <v>137375</v>
      </c>
      <c r="AB36" s="11"/>
    </row>
    <row r="37" spans="1:28" ht="20.100000000000001" customHeight="1" x14ac:dyDescent="0.25">
      <c r="A37" s="6">
        <v>30</v>
      </c>
      <c r="B37" s="7" t="s">
        <v>24</v>
      </c>
      <c r="C37" s="8">
        <v>54040</v>
      </c>
      <c r="D37" s="7" t="s">
        <v>100</v>
      </c>
      <c r="E37" s="7" t="s">
        <v>26</v>
      </c>
      <c r="F37" s="7" t="s">
        <v>117</v>
      </c>
      <c r="G37" s="19">
        <v>30468</v>
      </c>
      <c r="H37" s="9">
        <v>45292</v>
      </c>
      <c r="I37" s="9">
        <v>45504</v>
      </c>
      <c r="J37" s="9"/>
      <c r="K37" s="7">
        <f t="shared" ca="1" si="7"/>
        <v>-9</v>
      </c>
      <c r="L37" s="7">
        <f t="shared" si="8"/>
        <v>213</v>
      </c>
      <c r="M37" s="10">
        <f t="shared" ca="1" si="9"/>
        <v>-4.2253521126760563E-2</v>
      </c>
      <c r="N37" s="18">
        <f>DATEDIF(staff_fore[[#This Row],[START]],staff_fore[[#This Row],[END]],"m")+1</f>
        <v>7</v>
      </c>
      <c r="O37" s="21">
        <f t="shared" si="6"/>
        <v>30468</v>
      </c>
      <c r="P37" s="21">
        <f t="shared" si="6"/>
        <v>30468</v>
      </c>
      <c r="Q37" s="21">
        <f t="shared" si="6"/>
        <v>30468</v>
      </c>
      <c r="R37" s="21">
        <f t="shared" si="6"/>
        <v>30468</v>
      </c>
      <c r="S37" s="21">
        <f t="shared" si="6"/>
        <v>30468</v>
      </c>
      <c r="T37" s="21">
        <f t="shared" si="6"/>
        <v>30468</v>
      </c>
      <c r="U37" s="21">
        <f t="shared" si="6"/>
        <v>30468</v>
      </c>
      <c r="V37" s="21">
        <f t="shared" si="6"/>
        <v>0</v>
      </c>
      <c r="W37" s="21">
        <f t="shared" si="6"/>
        <v>0</v>
      </c>
      <c r="X37" s="21">
        <f t="shared" si="6"/>
        <v>0</v>
      </c>
      <c r="Y37" s="21">
        <f t="shared" si="6"/>
        <v>0</v>
      </c>
      <c r="Z37" s="21">
        <f t="shared" si="6"/>
        <v>0</v>
      </c>
      <c r="AA37" s="19">
        <f>staff_fore[[#This Row],[Column2]]*staff_fore[[#This Row],[Column12]]</f>
        <v>213276</v>
      </c>
      <c r="AB37" s="11"/>
    </row>
    <row r="38" spans="1:28" ht="20.100000000000001" customHeight="1" x14ac:dyDescent="0.25">
      <c r="A38" s="6">
        <v>31</v>
      </c>
      <c r="B38" s="7" t="s">
        <v>24</v>
      </c>
      <c r="C38" s="8">
        <v>54041</v>
      </c>
      <c r="D38" s="7" t="s">
        <v>101</v>
      </c>
      <c r="E38" s="7" t="s">
        <v>26</v>
      </c>
      <c r="F38" s="7" t="s">
        <v>116</v>
      </c>
      <c r="G38" s="19">
        <v>47146</v>
      </c>
      <c r="H38" s="9">
        <v>45292</v>
      </c>
      <c r="I38" s="9">
        <v>45504</v>
      </c>
      <c r="J38" s="9"/>
      <c r="K38" s="7">
        <f t="shared" ca="1" si="7"/>
        <v>-9</v>
      </c>
      <c r="L38" s="7">
        <f t="shared" si="8"/>
        <v>213</v>
      </c>
      <c r="M38" s="10">
        <f t="shared" ca="1" si="9"/>
        <v>-4.2253521126760563E-2</v>
      </c>
      <c r="N38" s="18">
        <f>DATEDIF(staff_fore[[#This Row],[START]],staff_fore[[#This Row],[END]],"m")+1</f>
        <v>7</v>
      </c>
      <c r="O38" s="21">
        <f t="shared" si="6"/>
        <v>47146</v>
      </c>
      <c r="P38" s="21">
        <f t="shared" si="6"/>
        <v>47146</v>
      </c>
      <c r="Q38" s="21">
        <f t="shared" si="6"/>
        <v>47146</v>
      </c>
      <c r="R38" s="21">
        <f t="shared" si="6"/>
        <v>47146</v>
      </c>
      <c r="S38" s="21">
        <f t="shared" si="6"/>
        <v>47146</v>
      </c>
      <c r="T38" s="21">
        <f t="shared" si="6"/>
        <v>47146</v>
      </c>
      <c r="U38" s="21">
        <f t="shared" si="6"/>
        <v>47146</v>
      </c>
      <c r="V38" s="21">
        <f t="shared" si="6"/>
        <v>0</v>
      </c>
      <c r="W38" s="21">
        <f t="shared" si="6"/>
        <v>0</v>
      </c>
      <c r="X38" s="21">
        <f t="shared" si="6"/>
        <v>0</v>
      </c>
      <c r="Y38" s="21">
        <f t="shared" si="6"/>
        <v>0</v>
      </c>
      <c r="Z38" s="21">
        <f t="shared" si="6"/>
        <v>0</v>
      </c>
      <c r="AA38" s="19">
        <f>staff_fore[[#This Row],[Column2]]*staff_fore[[#This Row],[Column12]]</f>
        <v>330022</v>
      </c>
      <c r="AB38" s="7"/>
    </row>
    <row r="39" spans="1:28" ht="20.100000000000001" customHeight="1" x14ac:dyDescent="0.25">
      <c r="A39" s="6">
        <v>32</v>
      </c>
      <c r="B39" s="7" t="s">
        <v>24</v>
      </c>
      <c r="C39" s="8">
        <v>54042</v>
      </c>
      <c r="D39" s="7" t="s">
        <v>102</v>
      </c>
      <c r="E39" s="7" t="s">
        <v>56</v>
      </c>
      <c r="F39" s="7" t="s">
        <v>117</v>
      </c>
      <c r="G39" s="19">
        <v>39484</v>
      </c>
      <c r="H39" s="9">
        <v>45292</v>
      </c>
      <c r="I39" s="9">
        <v>45504</v>
      </c>
      <c r="J39" s="9"/>
      <c r="K39" s="7">
        <f t="shared" ca="1" si="7"/>
        <v>-9</v>
      </c>
      <c r="L39" s="7">
        <f t="shared" si="8"/>
        <v>213</v>
      </c>
      <c r="M39" s="10">
        <f t="shared" ca="1" si="9"/>
        <v>-4.2253521126760563E-2</v>
      </c>
      <c r="N39" s="18">
        <f>DATEDIF(staff_fore[[#This Row],[START]],staff_fore[[#This Row],[END]],"m")+1</f>
        <v>7</v>
      </c>
      <c r="O39" s="21">
        <f t="shared" si="6"/>
        <v>39484</v>
      </c>
      <c r="P39" s="21">
        <f t="shared" si="6"/>
        <v>39484</v>
      </c>
      <c r="Q39" s="21">
        <f t="shared" si="6"/>
        <v>39484</v>
      </c>
      <c r="R39" s="21">
        <f t="shared" si="6"/>
        <v>39484</v>
      </c>
      <c r="S39" s="21">
        <f t="shared" si="6"/>
        <v>39484</v>
      </c>
      <c r="T39" s="21">
        <f t="shared" si="6"/>
        <v>39484</v>
      </c>
      <c r="U39" s="21">
        <f t="shared" si="6"/>
        <v>39484</v>
      </c>
      <c r="V39" s="21">
        <f t="shared" si="6"/>
        <v>0</v>
      </c>
      <c r="W39" s="21">
        <f t="shared" si="6"/>
        <v>0</v>
      </c>
      <c r="X39" s="21">
        <f t="shared" si="6"/>
        <v>0</v>
      </c>
      <c r="Y39" s="21">
        <f t="shared" si="6"/>
        <v>0</v>
      </c>
      <c r="Z39" s="21">
        <f t="shared" si="6"/>
        <v>0</v>
      </c>
      <c r="AA39" s="19">
        <f>staff_fore[[#This Row],[Column2]]*staff_fore[[#This Row],[Column12]]</f>
        <v>276388</v>
      </c>
      <c r="AB39" s="7"/>
    </row>
    <row r="40" spans="1:28" ht="20.100000000000001" customHeight="1" x14ac:dyDescent="0.25">
      <c r="A40" s="6">
        <v>33</v>
      </c>
      <c r="B40" s="7" t="s">
        <v>29</v>
      </c>
      <c r="C40" s="8">
        <v>54043</v>
      </c>
      <c r="D40" s="7" t="s">
        <v>103</v>
      </c>
      <c r="E40" s="7" t="s">
        <v>30</v>
      </c>
      <c r="F40" s="7" t="s">
        <v>118</v>
      </c>
      <c r="G40" s="19">
        <v>34605</v>
      </c>
      <c r="H40" s="9">
        <v>45292</v>
      </c>
      <c r="I40" s="9">
        <v>45504</v>
      </c>
      <c r="J40" s="9"/>
      <c r="K40" s="7">
        <f t="shared" ca="1" si="7"/>
        <v>-9</v>
      </c>
      <c r="L40" s="7">
        <f t="shared" si="8"/>
        <v>213</v>
      </c>
      <c r="M40" s="10">
        <f t="shared" ca="1" si="9"/>
        <v>-4.2253521126760563E-2</v>
      </c>
      <c r="N40" s="18">
        <f>DATEDIF(staff_fore[[#This Row],[START]],staff_fore[[#This Row],[END]],"m")+1</f>
        <v>7</v>
      </c>
      <c r="O40" s="21">
        <f t="shared" si="6"/>
        <v>34605</v>
      </c>
      <c r="P40" s="21">
        <f t="shared" si="6"/>
        <v>34605</v>
      </c>
      <c r="Q40" s="21">
        <f t="shared" si="6"/>
        <v>34605</v>
      </c>
      <c r="R40" s="21">
        <f t="shared" si="6"/>
        <v>34605</v>
      </c>
      <c r="S40" s="21">
        <f t="shared" si="6"/>
        <v>34605</v>
      </c>
      <c r="T40" s="21">
        <f t="shared" si="6"/>
        <v>34605</v>
      </c>
      <c r="U40" s="21">
        <f t="shared" si="6"/>
        <v>34605</v>
      </c>
      <c r="V40" s="21">
        <f t="shared" si="6"/>
        <v>0</v>
      </c>
      <c r="W40" s="21">
        <f t="shared" si="6"/>
        <v>0</v>
      </c>
      <c r="X40" s="21">
        <f t="shared" si="6"/>
        <v>0</v>
      </c>
      <c r="Y40" s="21">
        <f t="shared" si="6"/>
        <v>0</v>
      </c>
      <c r="Z40" s="21">
        <f t="shared" si="6"/>
        <v>0</v>
      </c>
      <c r="AA40" s="19">
        <f>staff_fore[[#This Row],[Column2]]*staff_fore[[#This Row],[Column12]]</f>
        <v>242235</v>
      </c>
      <c r="AB40" s="11"/>
    </row>
    <row r="41" spans="1:28" ht="20.100000000000001" customHeight="1" x14ac:dyDescent="0.25">
      <c r="A41" s="6">
        <v>34</v>
      </c>
      <c r="B41" s="7" t="s">
        <v>12</v>
      </c>
      <c r="C41" s="8">
        <v>54044</v>
      </c>
      <c r="D41" s="7" t="s">
        <v>104</v>
      </c>
      <c r="E41" s="7" t="s">
        <v>31</v>
      </c>
      <c r="F41" s="7" t="s">
        <v>116</v>
      </c>
      <c r="G41" s="19">
        <v>28876</v>
      </c>
      <c r="H41" s="9">
        <v>45292</v>
      </c>
      <c r="I41" s="9">
        <v>45504</v>
      </c>
      <c r="J41" s="9"/>
      <c r="K41" s="7">
        <f t="shared" ca="1" si="7"/>
        <v>-9</v>
      </c>
      <c r="L41" s="7">
        <f t="shared" si="8"/>
        <v>213</v>
      </c>
      <c r="M41" s="10">
        <f t="shared" ca="1" si="9"/>
        <v>-4.2253521126760563E-2</v>
      </c>
      <c r="N41" s="18">
        <f>DATEDIF(staff_fore[[#This Row],[START]],staff_fore[[#This Row],[END]],"m")+1</f>
        <v>7</v>
      </c>
      <c r="O41" s="21">
        <f t="shared" ref="O41:Z51" si="10">IF(AND($J41&gt;0,O$6&gt;=$H41,O$6&lt;=$J41),$G41,IF(AND(O$6&gt;=$H41,O$6&lt;=$I41),$G41,0))</f>
        <v>28876</v>
      </c>
      <c r="P41" s="21">
        <f t="shared" si="10"/>
        <v>28876</v>
      </c>
      <c r="Q41" s="21">
        <f t="shared" si="10"/>
        <v>28876</v>
      </c>
      <c r="R41" s="21">
        <f t="shared" si="10"/>
        <v>28876</v>
      </c>
      <c r="S41" s="21">
        <f t="shared" si="10"/>
        <v>28876</v>
      </c>
      <c r="T41" s="21">
        <f t="shared" si="10"/>
        <v>28876</v>
      </c>
      <c r="U41" s="21">
        <f t="shared" si="10"/>
        <v>28876</v>
      </c>
      <c r="V41" s="21">
        <f t="shared" si="10"/>
        <v>0</v>
      </c>
      <c r="W41" s="21">
        <f t="shared" si="10"/>
        <v>0</v>
      </c>
      <c r="X41" s="21">
        <f t="shared" si="10"/>
        <v>0</v>
      </c>
      <c r="Y41" s="21">
        <f t="shared" si="10"/>
        <v>0</v>
      </c>
      <c r="Z41" s="21">
        <f t="shared" si="10"/>
        <v>0</v>
      </c>
      <c r="AA41" s="19">
        <f>staff_fore[[#This Row],[Column2]]*staff_fore[[#This Row],[Column12]]</f>
        <v>202132</v>
      </c>
      <c r="AB41" s="7"/>
    </row>
    <row r="42" spans="1:28" ht="20.100000000000001" customHeight="1" x14ac:dyDescent="0.25">
      <c r="A42" s="6">
        <v>35</v>
      </c>
      <c r="B42" s="7" t="s">
        <v>12</v>
      </c>
      <c r="C42" s="8">
        <v>54045</v>
      </c>
      <c r="D42" s="7" t="s">
        <v>105</v>
      </c>
      <c r="E42" s="7" t="s">
        <v>13</v>
      </c>
      <c r="F42" s="7" t="s">
        <v>117</v>
      </c>
      <c r="G42" s="19">
        <v>40392</v>
      </c>
      <c r="H42" s="9">
        <v>45292</v>
      </c>
      <c r="I42" s="9">
        <v>45504</v>
      </c>
      <c r="J42" s="9"/>
      <c r="K42" s="7">
        <f t="shared" ca="1" si="7"/>
        <v>-9</v>
      </c>
      <c r="L42" s="7">
        <f t="shared" si="8"/>
        <v>213</v>
      </c>
      <c r="M42" s="10">
        <f t="shared" ca="1" si="9"/>
        <v>-4.2253521126760563E-2</v>
      </c>
      <c r="N42" s="18">
        <f>DATEDIF(staff_fore[[#This Row],[START]],staff_fore[[#This Row],[END]],"m")+1</f>
        <v>7</v>
      </c>
      <c r="O42" s="21">
        <f t="shared" si="10"/>
        <v>40392</v>
      </c>
      <c r="P42" s="21">
        <f t="shared" si="10"/>
        <v>40392</v>
      </c>
      <c r="Q42" s="21">
        <f t="shared" si="10"/>
        <v>40392</v>
      </c>
      <c r="R42" s="21">
        <f t="shared" si="10"/>
        <v>40392</v>
      </c>
      <c r="S42" s="21">
        <f t="shared" si="10"/>
        <v>40392</v>
      </c>
      <c r="T42" s="21">
        <f t="shared" si="10"/>
        <v>40392</v>
      </c>
      <c r="U42" s="21">
        <f t="shared" si="10"/>
        <v>40392</v>
      </c>
      <c r="V42" s="21">
        <f t="shared" si="10"/>
        <v>0</v>
      </c>
      <c r="W42" s="21">
        <f t="shared" si="10"/>
        <v>0</v>
      </c>
      <c r="X42" s="21">
        <f t="shared" si="10"/>
        <v>0</v>
      </c>
      <c r="Y42" s="21">
        <f t="shared" si="10"/>
        <v>0</v>
      </c>
      <c r="Z42" s="21">
        <f t="shared" si="10"/>
        <v>0</v>
      </c>
      <c r="AA42" s="19">
        <f>staff_fore[[#This Row],[Column2]]*staff_fore[[#This Row],[Column12]]</f>
        <v>282744</v>
      </c>
      <c r="AB42" s="11"/>
    </row>
    <row r="43" spans="1:28" ht="20.100000000000001" customHeight="1" x14ac:dyDescent="0.25">
      <c r="A43" s="6">
        <v>36</v>
      </c>
      <c r="B43" s="7" t="s">
        <v>32</v>
      </c>
      <c r="C43" s="8">
        <v>54046</v>
      </c>
      <c r="D43" s="7" t="s">
        <v>106</v>
      </c>
      <c r="E43" s="7" t="s">
        <v>67</v>
      </c>
      <c r="F43" s="7" t="s">
        <v>118</v>
      </c>
      <c r="G43" s="19">
        <v>21729</v>
      </c>
      <c r="H43" s="9">
        <v>45292</v>
      </c>
      <c r="I43" s="9">
        <v>45504</v>
      </c>
      <c r="J43" s="9"/>
      <c r="K43" s="7">
        <f t="shared" ca="1" si="7"/>
        <v>-9</v>
      </c>
      <c r="L43" s="7">
        <f t="shared" si="8"/>
        <v>213</v>
      </c>
      <c r="M43" s="10">
        <f t="shared" ca="1" si="9"/>
        <v>-4.2253521126760563E-2</v>
      </c>
      <c r="N43" s="18">
        <f>DATEDIF(staff_fore[[#This Row],[START]],staff_fore[[#This Row],[END]],"m")+1</f>
        <v>7</v>
      </c>
      <c r="O43" s="21">
        <f t="shared" si="10"/>
        <v>21729</v>
      </c>
      <c r="P43" s="21">
        <f t="shared" si="10"/>
        <v>21729</v>
      </c>
      <c r="Q43" s="21">
        <f t="shared" si="10"/>
        <v>21729</v>
      </c>
      <c r="R43" s="21">
        <f t="shared" si="10"/>
        <v>21729</v>
      </c>
      <c r="S43" s="21">
        <f t="shared" si="10"/>
        <v>21729</v>
      </c>
      <c r="T43" s="21">
        <f t="shared" si="10"/>
        <v>21729</v>
      </c>
      <c r="U43" s="21">
        <f t="shared" si="10"/>
        <v>21729</v>
      </c>
      <c r="V43" s="21">
        <f t="shared" si="10"/>
        <v>0</v>
      </c>
      <c r="W43" s="21">
        <f t="shared" si="10"/>
        <v>0</v>
      </c>
      <c r="X43" s="21">
        <f t="shared" si="10"/>
        <v>0</v>
      </c>
      <c r="Y43" s="21">
        <f t="shared" si="10"/>
        <v>0</v>
      </c>
      <c r="Z43" s="21">
        <f t="shared" si="10"/>
        <v>0</v>
      </c>
      <c r="AA43" s="19">
        <f>staff_fore[[#This Row],[Column2]]*staff_fore[[#This Row],[Column12]]</f>
        <v>152103</v>
      </c>
      <c r="AB43" s="7"/>
    </row>
    <row r="44" spans="1:28" ht="20.100000000000001" customHeight="1" x14ac:dyDescent="0.25">
      <c r="A44" s="6">
        <v>37</v>
      </c>
      <c r="B44" s="7" t="s">
        <v>32</v>
      </c>
      <c r="C44" s="8">
        <v>54047</v>
      </c>
      <c r="D44" s="7" t="s">
        <v>107</v>
      </c>
      <c r="E44" s="7" t="s">
        <v>33</v>
      </c>
      <c r="F44" s="7" t="s">
        <v>118</v>
      </c>
      <c r="G44" s="19">
        <v>40717</v>
      </c>
      <c r="H44" s="9">
        <v>45292</v>
      </c>
      <c r="I44" s="9">
        <v>45504</v>
      </c>
      <c r="J44" s="9"/>
      <c r="K44" s="7">
        <f t="shared" ca="1" si="7"/>
        <v>-9</v>
      </c>
      <c r="L44" s="7">
        <f t="shared" si="8"/>
        <v>213</v>
      </c>
      <c r="M44" s="10">
        <f t="shared" ca="1" si="9"/>
        <v>-4.2253521126760563E-2</v>
      </c>
      <c r="N44" s="18">
        <f>DATEDIF(staff_fore[[#This Row],[START]],staff_fore[[#This Row],[END]],"m")+1</f>
        <v>7</v>
      </c>
      <c r="O44" s="21">
        <f t="shared" si="10"/>
        <v>40717</v>
      </c>
      <c r="P44" s="21">
        <f t="shared" si="10"/>
        <v>40717</v>
      </c>
      <c r="Q44" s="21">
        <f t="shared" si="10"/>
        <v>40717</v>
      </c>
      <c r="R44" s="21">
        <f t="shared" si="10"/>
        <v>40717</v>
      </c>
      <c r="S44" s="21">
        <f t="shared" si="10"/>
        <v>40717</v>
      </c>
      <c r="T44" s="21">
        <f t="shared" si="10"/>
        <v>40717</v>
      </c>
      <c r="U44" s="21">
        <f t="shared" si="10"/>
        <v>40717</v>
      </c>
      <c r="V44" s="21">
        <f t="shared" si="10"/>
        <v>0</v>
      </c>
      <c r="W44" s="21">
        <f t="shared" si="10"/>
        <v>0</v>
      </c>
      <c r="X44" s="21">
        <f t="shared" si="10"/>
        <v>0</v>
      </c>
      <c r="Y44" s="21">
        <f t="shared" si="10"/>
        <v>0</v>
      </c>
      <c r="Z44" s="21">
        <f t="shared" si="10"/>
        <v>0</v>
      </c>
      <c r="AA44" s="19">
        <f>staff_fore[[#This Row],[Column2]]*staff_fore[[#This Row],[Column12]]</f>
        <v>285019</v>
      </c>
      <c r="AB44" s="7"/>
    </row>
    <row r="45" spans="1:28" ht="20.100000000000001" customHeight="1" x14ac:dyDescent="0.25">
      <c r="A45" s="6">
        <v>38</v>
      </c>
      <c r="B45" s="7" t="s">
        <v>32</v>
      </c>
      <c r="C45" s="8">
        <v>54048</v>
      </c>
      <c r="D45" s="7" t="s">
        <v>108</v>
      </c>
      <c r="E45" s="7" t="s">
        <v>68</v>
      </c>
      <c r="F45" s="7" t="s">
        <v>116</v>
      </c>
      <c r="G45" s="19">
        <v>21516</v>
      </c>
      <c r="H45" s="9">
        <v>45292</v>
      </c>
      <c r="I45" s="9">
        <v>45504</v>
      </c>
      <c r="J45" s="9"/>
      <c r="K45" s="7">
        <f t="shared" ca="1" si="7"/>
        <v>-9</v>
      </c>
      <c r="L45" s="7">
        <f t="shared" si="8"/>
        <v>213</v>
      </c>
      <c r="M45" s="10">
        <f t="shared" ca="1" si="9"/>
        <v>-4.2253521126760563E-2</v>
      </c>
      <c r="N45" s="18">
        <f>DATEDIF(staff_fore[[#This Row],[START]],staff_fore[[#This Row],[END]],"m")+1</f>
        <v>7</v>
      </c>
      <c r="O45" s="21">
        <f t="shared" si="10"/>
        <v>21516</v>
      </c>
      <c r="P45" s="21">
        <f t="shared" si="10"/>
        <v>21516</v>
      </c>
      <c r="Q45" s="21">
        <f t="shared" si="10"/>
        <v>21516</v>
      </c>
      <c r="R45" s="21">
        <f t="shared" si="10"/>
        <v>21516</v>
      </c>
      <c r="S45" s="21">
        <f t="shared" si="10"/>
        <v>21516</v>
      </c>
      <c r="T45" s="21">
        <f t="shared" si="10"/>
        <v>21516</v>
      </c>
      <c r="U45" s="21">
        <f t="shared" si="10"/>
        <v>21516</v>
      </c>
      <c r="V45" s="21">
        <f t="shared" si="10"/>
        <v>0</v>
      </c>
      <c r="W45" s="21">
        <f t="shared" si="10"/>
        <v>0</v>
      </c>
      <c r="X45" s="21">
        <f t="shared" si="10"/>
        <v>0</v>
      </c>
      <c r="Y45" s="21">
        <f t="shared" si="10"/>
        <v>0</v>
      </c>
      <c r="Z45" s="21">
        <f t="shared" si="10"/>
        <v>0</v>
      </c>
      <c r="AA45" s="19">
        <f>staff_fore[[#This Row],[Column2]]*staff_fore[[#This Row],[Column12]]</f>
        <v>150612</v>
      </c>
      <c r="AB45" s="7"/>
    </row>
    <row r="46" spans="1:28" ht="20.100000000000001" customHeight="1" x14ac:dyDescent="0.25">
      <c r="A46" s="6">
        <v>39</v>
      </c>
      <c r="B46" s="7" t="s">
        <v>32</v>
      </c>
      <c r="C46" s="8">
        <v>54049</v>
      </c>
      <c r="D46" s="7" t="s">
        <v>109</v>
      </c>
      <c r="E46" s="7" t="s">
        <v>67</v>
      </c>
      <c r="F46" s="7" t="s">
        <v>117</v>
      </c>
      <c r="G46" s="19">
        <v>27719</v>
      </c>
      <c r="H46" s="9">
        <v>45292</v>
      </c>
      <c r="I46" s="9">
        <v>45504</v>
      </c>
      <c r="J46" s="9"/>
      <c r="K46" s="7">
        <f t="shared" ca="1" si="7"/>
        <v>-9</v>
      </c>
      <c r="L46" s="7">
        <f t="shared" si="8"/>
        <v>213</v>
      </c>
      <c r="M46" s="10">
        <f t="shared" ca="1" si="9"/>
        <v>-4.2253521126760563E-2</v>
      </c>
      <c r="N46" s="18">
        <f>DATEDIF(staff_fore[[#This Row],[START]],staff_fore[[#This Row],[END]],"m")+1</f>
        <v>7</v>
      </c>
      <c r="O46" s="21">
        <f t="shared" si="10"/>
        <v>27719</v>
      </c>
      <c r="P46" s="21">
        <f t="shared" si="10"/>
        <v>27719</v>
      </c>
      <c r="Q46" s="21">
        <f t="shared" si="10"/>
        <v>27719</v>
      </c>
      <c r="R46" s="21">
        <f t="shared" si="10"/>
        <v>27719</v>
      </c>
      <c r="S46" s="21">
        <f t="shared" si="10"/>
        <v>27719</v>
      </c>
      <c r="T46" s="21">
        <f t="shared" si="10"/>
        <v>27719</v>
      </c>
      <c r="U46" s="21">
        <f t="shared" si="10"/>
        <v>27719</v>
      </c>
      <c r="V46" s="21">
        <f t="shared" si="10"/>
        <v>0</v>
      </c>
      <c r="W46" s="21">
        <f t="shared" si="10"/>
        <v>0</v>
      </c>
      <c r="X46" s="21">
        <f t="shared" si="10"/>
        <v>0</v>
      </c>
      <c r="Y46" s="21">
        <f t="shared" si="10"/>
        <v>0</v>
      </c>
      <c r="Z46" s="21">
        <f t="shared" si="10"/>
        <v>0</v>
      </c>
      <c r="AA46" s="19">
        <f>staff_fore[[#This Row],[Column2]]*staff_fore[[#This Row],[Column12]]</f>
        <v>194033</v>
      </c>
      <c r="AB46" s="11"/>
    </row>
    <row r="47" spans="1:28" ht="20.100000000000001" customHeight="1" x14ac:dyDescent="0.25">
      <c r="A47" s="6">
        <v>40</v>
      </c>
      <c r="B47" s="7" t="s">
        <v>32</v>
      </c>
      <c r="C47" s="8">
        <v>54050</v>
      </c>
      <c r="D47" s="7" t="s">
        <v>110</v>
      </c>
      <c r="E47" s="7" t="s">
        <v>54</v>
      </c>
      <c r="F47" s="7" t="s">
        <v>118</v>
      </c>
      <c r="G47" s="19">
        <v>17350</v>
      </c>
      <c r="H47" s="9">
        <v>45292</v>
      </c>
      <c r="I47" s="9">
        <v>45504</v>
      </c>
      <c r="J47" s="9"/>
      <c r="K47" s="7">
        <f t="shared" ca="1" si="7"/>
        <v>-9</v>
      </c>
      <c r="L47" s="7">
        <f t="shared" si="8"/>
        <v>213</v>
      </c>
      <c r="M47" s="10">
        <f t="shared" ca="1" si="9"/>
        <v>-4.2253521126760563E-2</v>
      </c>
      <c r="N47" s="18">
        <f>DATEDIF(staff_fore[[#This Row],[START]],staff_fore[[#This Row],[END]],"m")+1</f>
        <v>7</v>
      </c>
      <c r="O47" s="21">
        <f t="shared" si="10"/>
        <v>17350</v>
      </c>
      <c r="P47" s="21">
        <f t="shared" si="10"/>
        <v>17350</v>
      </c>
      <c r="Q47" s="21">
        <f t="shared" si="10"/>
        <v>17350</v>
      </c>
      <c r="R47" s="21">
        <f t="shared" si="10"/>
        <v>17350</v>
      </c>
      <c r="S47" s="21">
        <f t="shared" si="10"/>
        <v>17350</v>
      </c>
      <c r="T47" s="21">
        <f t="shared" si="10"/>
        <v>17350</v>
      </c>
      <c r="U47" s="21">
        <f t="shared" si="10"/>
        <v>17350</v>
      </c>
      <c r="V47" s="21">
        <f t="shared" si="10"/>
        <v>0</v>
      </c>
      <c r="W47" s="21">
        <f t="shared" si="10"/>
        <v>0</v>
      </c>
      <c r="X47" s="21">
        <f t="shared" si="10"/>
        <v>0</v>
      </c>
      <c r="Y47" s="21">
        <f t="shared" si="10"/>
        <v>0</v>
      </c>
      <c r="Z47" s="21">
        <f t="shared" si="10"/>
        <v>0</v>
      </c>
      <c r="AA47" s="19">
        <f>staff_fore[[#This Row],[Column2]]*staff_fore[[#This Row],[Column12]]</f>
        <v>121450</v>
      </c>
      <c r="AB47" s="7"/>
    </row>
    <row r="48" spans="1:28" ht="20.100000000000001" customHeight="1" x14ac:dyDescent="0.25">
      <c r="A48" s="6">
        <v>41</v>
      </c>
      <c r="B48" s="7" t="s">
        <v>32</v>
      </c>
      <c r="C48" s="8">
        <v>54051</v>
      </c>
      <c r="D48" s="7" t="s">
        <v>111</v>
      </c>
      <c r="E48" s="7" t="s">
        <v>69</v>
      </c>
      <c r="F48" s="7" t="s">
        <v>118</v>
      </c>
      <c r="G48" s="19">
        <v>44745</v>
      </c>
      <c r="H48" s="9">
        <v>45292</v>
      </c>
      <c r="I48" s="9">
        <v>45504</v>
      </c>
      <c r="J48" s="9"/>
      <c r="K48" s="7">
        <f t="shared" ca="1" si="7"/>
        <v>-9</v>
      </c>
      <c r="L48" s="7">
        <f t="shared" si="8"/>
        <v>213</v>
      </c>
      <c r="M48" s="10">
        <f t="shared" ca="1" si="9"/>
        <v>-4.2253521126760563E-2</v>
      </c>
      <c r="N48" s="18">
        <f>DATEDIF(staff_fore[[#This Row],[START]],staff_fore[[#This Row],[END]],"m")+1</f>
        <v>7</v>
      </c>
      <c r="O48" s="21">
        <f t="shared" si="10"/>
        <v>44745</v>
      </c>
      <c r="P48" s="21">
        <f t="shared" si="10"/>
        <v>44745</v>
      </c>
      <c r="Q48" s="21">
        <f t="shared" si="10"/>
        <v>44745</v>
      </c>
      <c r="R48" s="21">
        <f t="shared" si="10"/>
        <v>44745</v>
      </c>
      <c r="S48" s="21">
        <f t="shared" si="10"/>
        <v>44745</v>
      </c>
      <c r="T48" s="21">
        <f t="shared" si="10"/>
        <v>44745</v>
      </c>
      <c r="U48" s="21">
        <f t="shared" si="10"/>
        <v>44745</v>
      </c>
      <c r="V48" s="21">
        <f t="shared" si="10"/>
        <v>0</v>
      </c>
      <c r="W48" s="21">
        <f t="shared" si="10"/>
        <v>0</v>
      </c>
      <c r="X48" s="21">
        <f t="shared" si="10"/>
        <v>0</v>
      </c>
      <c r="Y48" s="21">
        <f t="shared" si="10"/>
        <v>0</v>
      </c>
      <c r="Z48" s="21">
        <f t="shared" si="10"/>
        <v>0</v>
      </c>
      <c r="AA48" s="19">
        <f>staff_fore[[#This Row],[Column2]]*staff_fore[[#This Row],[Column12]]</f>
        <v>313215</v>
      </c>
      <c r="AB48" s="7"/>
    </row>
    <row r="49" spans="1:28" ht="20.100000000000001" customHeight="1" x14ac:dyDescent="0.25">
      <c r="A49" s="6">
        <v>42</v>
      </c>
      <c r="B49" s="7" t="s">
        <v>32</v>
      </c>
      <c r="C49" s="8">
        <v>54052</v>
      </c>
      <c r="D49" s="7" t="s">
        <v>112</v>
      </c>
      <c r="E49" s="7" t="s">
        <v>69</v>
      </c>
      <c r="F49" s="7" t="s">
        <v>116</v>
      </c>
      <c r="G49" s="19">
        <v>20014</v>
      </c>
      <c r="H49" s="9">
        <v>45292</v>
      </c>
      <c r="I49" s="9">
        <v>45504</v>
      </c>
      <c r="J49" s="9"/>
      <c r="K49" s="7">
        <f t="shared" ca="1" si="7"/>
        <v>-9</v>
      </c>
      <c r="L49" s="7">
        <f t="shared" si="8"/>
        <v>213</v>
      </c>
      <c r="M49" s="10">
        <f t="shared" ca="1" si="9"/>
        <v>-4.2253521126760563E-2</v>
      </c>
      <c r="N49" s="18">
        <f>DATEDIF(staff_fore[[#This Row],[START]],staff_fore[[#This Row],[END]],"m")+1</f>
        <v>7</v>
      </c>
      <c r="O49" s="21">
        <f t="shared" si="10"/>
        <v>20014</v>
      </c>
      <c r="P49" s="21">
        <f t="shared" si="10"/>
        <v>20014</v>
      </c>
      <c r="Q49" s="21">
        <f t="shared" si="10"/>
        <v>20014</v>
      </c>
      <c r="R49" s="21">
        <f t="shared" si="10"/>
        <v>20014</v>
      </c>
      <c r="S49" s="21">
        <f t="shared" si="10"/>
        <v>20014</v>
      </c>
      <c r="T49" s="21">
        <f t="shared" si="10"/>
        <v>20014</v>
      </c>
      <c r="U49" s="21">
        <f t="shared" si="10"/>
        <v>20014</v>
      </c>
      <c r="V49" s="21">
        <f t="shared" si="10"/>
        <v>0</v>
      </c>
      <c r="W49" s="21">
        <f t="shared" si="10"/>
        <v>0</v>
      </c>
      <c r="X49" s="21">
        <f t="shared" si="10"/>
        <v>0</v>
      </c>
      <c r="Y49" s="21">
        <f t="shared" si="10"/>
        <v>0</v>
      </c>
      <c r="Z49" s="21">
        <f t="shared" si="10"/>
        <v>0</v>
      </c>
      <c r="AA49" s="19">
        <f>staff_fore[[#This Row],[Column2]]*staff_fore[[#This Row],[Column12]]</f>
        <v>140098</v>
      </c>
      <c r="AB49" s="11"/>
    </row>
    <row r="50" spans="1:28" ht="20.100000000000001" customHeight="1" x14ac:dyDescent="0.25">
      <c r="A50" s="6">
        <v>43</v>
      </c>
      <c r="B50" s="7" t="s">
        <v>11</v>
      </c>
      <c r="C50" s="8">
        <v>54053</v>
      </c>
      <c r="D50" s="7" t="s">
        <v>113</v>
      </c>
      <c r="E50" s="7" t="s">
        <v>70</v>
      </c>
      <c r="F50" s="7" t="s">
        <v>117</v>
      </c>
      <c r="G50" s="19">
        <v>41338</v>
      </c>
      <c r="H50" s="9">
        <v>45292</v>
      </c>
      <c r="I50" s="9">
        <v>45504</v>
      </c>
      <c r="J50" s="9"/>
      <c r="K50" s="7">
        <f t="shared" ca="1" si="7"/>
        <v>-9</v>
      </c>
      <c r="L50" s="7">
        <f t="shared" si="8"/>
        <v>213</v>
      </c>
      <c r="M50" s="10">
        <f t="shared" ca="1" si="9"/>
        <v>-4.2253521126760563E-2</v>
      </c>
      <c r="N50" s="18">
        <f>DATEDIF(staff_fore[[#This Row],[START]],staff_fore[[#This Row],[END]],"m")+1</f>
        <v>7</v>
      </c>
      <c r="O50" s="21">
        <f t="shared" si="10"/>
        <v>41338</v>
      </c>
      <c r="P50" s="21">
        <f t="shared" si="10"/>
        <v>41338</v>
      </c>
      <c r="Q50" s="21">
        <f t="shared" si="10"/>
        <v>41338</v>
      </c>
      <c r="R50" s="21">
        <f t="shared" si="10"/>
        <v>41338</v>
      </c>
      <c r="S50" s="21">
        <f t="shared" si="10"/>
        <v>41338</v>
      </c>
      <c r="T50" s="21">
        <f t="shared" si="10"/>
        <v>41338</v>
      </c>
      <c r="U50" s="21">
        <f t="shared" si="10"/>
        <v>41338</v>
      </c>
      <c r="V50" s="21">
        <f t="shared" si="10"/>
        <v>0</v>
      </c>
      <c r="W50" s="21">
        <f t="shared" si="10"/>
        <v>0</v>
      </c>
      <c r="X50" s="21">
        <f t="shared" si="10"/>
        <v>0</v>
      </c>
      <c r="Y50" s="21">
        <f t="shared" si="10"/>
        <v>0</v>
      </c>
      <c r="Z50" s="21">
        <f t="shared" si="10"/>
        <v>0</v>
      </c>
      <c r="AA50" s="19">
        <f>staff_fore[[#This Row],[Column2]]*staff_fore[[#This Row],[Column12]]</f>
        <v>289366</v>
      </c>
      <c r="AB50" s="11"/>
    </row>
    <row r="51" spans="1:28" ht="20.100000000000001" customHeight="1" x14ac:dyDescent="0.25">
      <c r="A51" s="6">
        <v>44</v>
      </c>
      <c r="B51" s="7" t="s">
        <v>11</v>
      </c>
      <c r="C51" s="8">
        <v>54054</v>
      </c>
      <c r="D51" s="7" t="s">
        <v>114</v>
      </c>
      <c r="E51" s="7" t="s">
        <v>35</v>
      </c>
      <c r="F51" s="7" t="s">
        <v>118</v>
      </c>
      <c r="G51" s="19">
        <v>23081</v>
      </c>
      <c r="H51" s="9">
        <v>45292</v>
      </c>
      <c r="I51" s="9">
        <v>45504</v>
      </c>
      <c r="J51" s="9"/>
      <c r="K51" s="7">
        <f t="shared" ca="1" si="7"/>
        <v>-9</v>
      </c>
      <c r="L51" s="7">
        <f t="shared" si="8"/>
        <v>213</v>
      </c>
      <c r="M51" s="10">
        <f t="shared" ca="1" si="9"/>
        <v>-4.2253521126760563E-2</v>
      </c>
      <c r="N51" s="18">
        <f>DATEDIF(staff_fore[[#This Row],[START]],staff_fore[[#This Row],[END]],"m")+1</f>
        <v>7</v>
      </c>
      <c r="O51" s="21">
        <f t="shared" si="10"/>
        <v>23081</v>
      </c>
      <c r="P51" s="21">
        <f t="shared" si="10"/>
        <v>23081</v>
      </c>
      <c r="Q51" s="21">
        <f t="shared" si="10"/>
        <v>23081</v>
      </c>
      <c r="R51" s="21">
        <f t="shared" si="10"/>
        <v>23081</v>
      </c>
      <c r="S51" s="21">
        <f t="shared" si="10"/>
        <v>23081</v>
      </c>
      <c r="T51" s="21">
        <f t="shared" si="10"/>
        <v>23081</v>
      </c>
      <c r="U51" s="21">
        <f t="shared" si="10"/>
        <v>23081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19">
        <f>staff_fore[[#This Row],[Column2]]*staff_fore[[#This Row],[Column12]]</f>
        <v>161567</v>
      </c>
      <c r="AB51" s="7"/>
    </row>
    <row r="52" spans="1:28" ht="20.100000000000001" customHeight="1" x14ac:dyDescent="0.25"/>
    <row r="53" spans="1:28" ht="20.100000000000001" customHeight="1" x14ac:dyDescent="0.25">
      <c r="O53" s="22">
        <f>SUM(staff_fore[1])</f>
        <v>1375029</v>
      </c>
      <c r="P53" s="22">
        <f>SUM(staff_fore[2])</f>
        <v>1375029</v>
      </c>
      <c r="Q53" s="22">
        <f>SUM(staff_fore[3])</f>
        <v>1375029</v>
      </c>
      <c r="R53" s="22">
        <f>SUM(staff_fore[4])</f>
        <v>1375029</v>
      </c>
      <c r="S53" s="22">
        <f>SUM(staff_fore[5])</f>
        <v>1375029</v>
      </c>
      <c r="T53" s="22">
        <f>SUM(staff_fore[6])</f>
        <v>1375029</v>
      </c>
      <c r="U53" s="22">
        <f>SUM(staff_fore[7])</f>
        <v>1375029</v>
      </c>
      <c r="V53" s="22">
        <f>SUM(staff_fore[8])</f>
        <v>47973</v>
      </c>
      <c r="W53" s="22">
        <f>SUM(staff_fore[9])</f>
        <v>47973</v>
      </c>
      <c r="X53" s="22">
        <f>SUM(staff_fore[10])</f>
        <v>16529</v>
      </c>
      <c r="Y53" s="22">
        <f>SUM(staff_fore[11])</f>
        <v>16529</v>
      </c>
      <c r="Z53" s="22">
        <f>SUM(staff_fore[12])</f>
        <v>0</v>
      </c>
    </row>
  </sheetData>
  <autoFilter ref="A5:J6" xr:uid="{D20D5122-593B-4811-BABA-61497046C2E3}"/>
  <mergeCells count="13">
    <mergeCell ref="A1:AB1"/>
    <mergeCell ref="AB5:AB6"/>
    <mergeCell ref="M5:M6"/>
    <mergeCell ref="H5:H6"/>
    <mergeCell ref="I5:I6"/>
    <mergeCell ref="J5:J6"/>
    <mergeCell ref="C5:C6"/>
    <mergeCell ref="D5:D6"/>
    <mergeCell ref="E5:E6"/>
    <mergeCell ref="A5:A6"/>
    <mergeCell ref="B5:B6"/>
    <mergeCell ref="G5:G6"/>
    <mergeCell ref="N5:N6"/>
  </mergeCells>
  <phoneticPr fontId="7" type="noConversion"/>
  <conditionalFormatting sqref="O8:Z51">
    <cfRule type="expression" dxfId="4" priority="17">
      <formula>1*AND(O$6&gt;=p_start,O$6&lt;=p_start+(p_comp*(IF(p_ext="",p_end-p_start,p_ext-p_start+1)))-1)</formula>
    </cfRule>
    <cfRule type="expression" dxfId="3" priority="20">
      <formula>AND(O$6&gt;=$I8,O$6&lt;=$J8)</formula>
    </cfRule>
    <cfRule type="expression" dxfId="2" priority="21">
      <formula>AND(O$6&gt;=$H8,O$6&lt;=$I8)</formula>
    </cfRule>
  </conditionalFormatting>
  <conditionalFormatting sqref="O6:Z51">
    <cfRule type="expression" dxfId="1" priority="19">
      <formula>TODAY()-WEEKDAY(TODAY(), 3)=O$6-WEEKDAY(O$6, 3)</formula>
    </cfRule>
  </conditionalFormatting>
  <conditionalFormatting sqref="C1:C6 C8:C1048576">
    <cfRule type="duplicateValues" dxfId="0" priority="1"/>
  </conditionalFormatting>
  <pageMargins left="0.17" right="0.17" top="0.75" bottom="0.75" header="0.3" footer="0.3"/>
  <pageSetup paperSize="8" scale="5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MASTER</vt:lpstr>
      <vt:lpstr>p_comp</vt:lpstr>
      <vt:lpstr>p_end</vt:lpstr>
      <vt:lpstr>p_ext</vt:lpstr>
      <vt:lpstr>MASTER!p_start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Ilyas</dc:creator>
  <cp:lastModifiedBy>Mohamed Ilyas</cp:lastModifiedBy>
  <cp:lastPrinted>2020-06-15T12:24:47Z</cp:lastPrinted>
  <dcterms:created xsi:type="dcterms:W3CDTF">2020-01-21T06:13:54Z</dcterms:created>
  <dcterms:modified xsi:type="dcterms:W3CDTF">2023-12-22T06:11:05Z</dcterms:modified>
</cp:coreProperties>
</file>